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ndi-my.sharepoint.com/personal/bperry_dndi_org/Documents/Private Folder/Booster/Booster results/S02/S02 paper/"/>
    </mc:Choice>
  </mc:AlternateContent>
  <xr:revisionPtr revIDLastSave="82" documentId="8_{57CEA267-D5AB-4CF1-A8C7-4D8AA3FB5F00}" xr6:coauthVersionLast="45" xr6:coauthVersionMax="45" xr10:uidLastSave="{37B0A261-3C4A-4581-9869-9E939EAFD6AD}"/>
  <bookViews>
    <workbookView xWindow="28680" yWindow="-120" windowWidth="29040" windowHeight="15840" xr2:uid="{59554AC6-2077-4758-B226-8E80FAE8DEE9}"/>
  </bookViews>
  <sheets>
    <sheet name="Sheet1" sheetId="1" r:id="rId1"/>
  </sheets>
  <definedNames>
    <definedName name="ixlNextC" localSheetId="0" hidden="1">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8" i="1" l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Perry</author>
  </authors>
  <commentList>
    <comment ref="A2" authorId="0" shapeId="0" xr:uid="{C5672AC3-5ADD-4016-89BB-121CDE43FE7E}">
      <text>
        <r>
          <rPr>
            <sz val="9"/>
            <color indexed="81"/>
            <rFont val="Tahoma"/>
            <charset val="1"/>
          </rPr>
          <t>Insight iXlW00001C0000002R0106634812S00000000P01948LAocjBAQBF1NjaVRlZ2ljLmRhdGEuTW9sZWN1bGUBbQF/ARJTY2lUZWdpYy5Nb2xlY3VsZQAAAQFkAv5qAQAAAAIAAgEbAREAAAD8BAD8AAIAAAAAAADwvwLm+YgVmsodQAJz/YwXVbsRwAAAAAAYAAAA/AgA/AACAAAAAAAA8L8CHnhrXNAXGUACong9NdS2EsAAAAAAGAAAAPwIAPwAAgAAAAAAAPC/AmqtLyhSOBdAArYwlqUTahjAAAAAABgAAAD8CAD8AAIAAAAAAADwvwKqJR/K1VgRQAJR2TuFcaQZwAAAAAAYAAAA/AgA/AACAAAAAAAA8L8CVKFZ7a6xCkACIh0HH5IrFcAAAAAAHAAAAPwIAPwAAgAAAAAAAPC/AuB+eC6sZv0/AiJyrRW/JhXAAAAAABgAAAD8CAD8AAIAAAAAAADwvwIxbY1weQ/2PwI5qS2DtuAOwAAAAAAYAAAA/AgA/AACAAAAAAAA8L8CT1DTmc/CBEAC9yxv9gAICMAAAAAAHAAAAPwEAPwAAgAAAAAAAPC/AtISh7guxwRAAnipXwejDPi/AAAAABgAAAD8CAD8AAIAAAAAAADwvwLuWomd3sj0PwJ7x6ti/P/nvwAAAAAYAAAA/AgA/AACAAAAAAAA8L8CKorQWtjI9D8C02GiEhIA6D8AAAAAGAAAAPwIAPwAAgAAAAAAAPC/AoFJlqboseC+AjnqbzQBAPg/AAAAABgAAAD8CAD8AAIAAAAAAADwvwIEtMWz4Mj0vwISywIo9f/nPwAAAAAgAAAA/AQA/AACAAAAAAAA8L8CntKv1ePIBMACk3RWWvb/9z8AAAAAGAAAAPwEAPwAAgAAAAAAAPC/AlLABvhOLQ/AAlkNhznY/+c/AAAAABgAAAD8BAD8AAIAAAAAAADwvwJiO4nASS0PwAJ9aXTGJwDovwAAAAAgAAAA/AQA/AACAAAAAAAA8L8CqkK0ZtnIBMAChI+HDgwA+L8AAAAAGAAAAPwIAPwAAgAAAAAAAPC/AgPGDnHayPS/AtiS+9cKAOi/AAAAABgAAAD8CAD8AAIAAAAAAADwvwIgioqm6LHQPgLyAHE0AQD4vwAAAAAcAAAA/AgA/AACAAAAAAAA8L8CJoP1NKpwDkACHeFyzKjwDsAAAAAAGAAAAPwIAPwAAgAAAAAAAPC/Asyj30HRFxVAAiKtOQLrewzAAAAAABgAAAD8CAD8AAIAAAAAAADwvwKgIvvvPp2mvwJdXP4W8A8LwAAAAAAYAAAA/AgA/AACAAAAAAAA8L8CIH2NsGot3b8CoOvtHSki/78AAAAAGAAAAPwIAPwAAgAAAAAAAPC/AgK98416lf6/AkiUQdlPVvm/AAAAABgAAAD8CAD8AAIAAAAAAADwvwKE7wk8zJ8HwAIf6ZYX3k0FwAAAAAAYAAAA/AgA/AACAAAAAAAA8L8C6vhcFsxPBMACjiht4UBrEMAAAAAAHAAAAPwIAPwAAgAAAAAAAPC/ArOm9kx5VfG/Am5xzjU43hHAAAAAAAEfAAQEAAAAAAAABAgEAAQEAAAACAwIAAQEAAAADBAEAAQEAAAAEBQIAAQEAAAAFBgEAAQEAAAAGBwIAAQEAAAAHCAEAAAAAAAAICQEAAAAAAAAJCgIAAQEAAAAKCwEAAQEAAAALDAIAAQEAAAAMDQEAAQAAAAANDgEAAQAAAAAODwEAAQAAAAAPAEQBAAEAAAAAAEQAREEAAQAAAAAAREwBAAEBAAAAAERARIIAAQEAAAAARIkBAAEBAAAABwBEwQABAQAAAABExAEAAQEAAAAARMBFAQABAQAAAABFAQIAAQEAAAAGAEVBAAAAAAAAAEVARYIAAQEAAAAARYBFwQABAQAAAABFwEYCAAEBAAAAAEYARkEAAQEAAAAARkBGggABAQAAAABGgEVBAAEBAAAAAAAAAA=</t>
        </r>
      </text>
    </comment>
    <comment ref="A3" authorId="0" shapeId="0" xr:uid="{3B9BB102-DAD8-47E6-8686-F171D1749998}">
      <text>
        <r>
          <rPr>
            <sz val="9"/>
            <color indexed="81"/>
            <rFont val="Tahoma"/>
            <charset val="1"/>
          </rPr>
          <t>Insight iXlW00001C0000003R0106634812S00000000P01948LAocjBAQBF1NjaVRlZ2ljLmRhdGEuTW9sZWN1bGUBbQF/ARJTY2lUZWdpYy5Nb2xlY3VsZQAAAQFkAv5qAQAAAAIAAgEbAREAAAD8BAD8AAIAAAAAAADwvwLm+YgVmsodQAJz/YwXVbsRwAAAAAAYAAAA/AgA/AACAAAAAAAA8L8CHnhrXNAXGUACong9NdS2EsAAAAAAGAAAAPwIAPwAAgAAAAAAAPC/AmqtLyhSOBdAArYwlqUTahjAAAAAABgAAAD8CAD8AAIAAAAAAADwvwKqJR/K1VgRQAJR2TuFcaQZwAAAAAAYAAAA/AgA/AACAAAAAAAA8L8CVKFZ7a6xCkACIh0HH5IrFcAAAAAAHAAAAPwIAPwAAgAAAAAAAPC/AuB+eC6sZv0/AiJyrRW/JhXAAAAAABgAAAD8CAD8AAIAAAAAAADwvwIxbY1weQ/2PwI5qS2DtuAOwAAAAAAYAAAA/AgA/AACAAAAAAAA8L8CT1DTmc/CBEAC9yxv9gAICMAAAAAAHAAAAPwEAPwAAgAAAAAAAPC/AtISh7guxwRAAnipXwejDPi/AAAAABgAAAD8CAD8AAIAAAAAAADwvwLuWomd3sj0PwJ7x6ti/P/nvwAAAAAYAAAA/AgA/AACAAAAAAAA8L8CKorQWtjI9D8C02GiEhIA6D8AAAAAGAAAAPwIAPwAAgAAAAAAAPC/AoFJlqboseC+AjnqbzQBAPg/AAAAABgAAAD8CAD8AAIAAAAAAADwvwIEtMWz4Mj0vwISywIo9f/nPwAAAAAgAAAA/AQA/AACAAAAAAAA8L8CntKv1ePIBMACk3RWWvb/9z8AAAAAGAAAAPwEAPwAAgAAAAAAAPC/AlLABvhOLQ/AAlkNhznY/+c/AAAAABgAAAD8BAD8AAIAAAAAAADwvwJiO4nASS0PwAJ9aXTGJwDovwAAAAAgAAAA/AQA/AACAAAAAAAA8L8CqkK0ZtnIBMAChI+HDgwA+L8AAAAAGAAAAPwIAPwAAgAAAAAAAPC/AgPGDnHayPS/AtiS+9cKAOi/AAAAABgAAAD8CAD8AAIAAAAAAADwvwIgioqm6LHQPgLyAHE0AQD4vwAAAAAcAAAA/AgA/AACAAAAAAAA8L8CJoP1NKpwDkACHeFyzKjwDsAAAAAAGAAAAPwIAPwAAgAAAAAAAPC/Asyj30HRFxVAAiKtOQLrewzAAAAAABgAAAD8CAD8AAIAAAAAAADwvwKgIvvvPp2mvwJdXP4W8A8LwAAAAAAYAAAA/AgA/AACAAAAAAAA8L8CIH2NsGot3b8CoOvtHSki/78AAAAAGAAAAPwIAPwAAgAAAAAAAPC/AgK98416lf6/AkiUQdlPVvm/AAAAABgAAAD8CAD8AAIAAAAAAADwvwKE7wk8zJ8HwAIf6ZYX3k0FwAAAAAAYAAAA/AgA/AACAAAAAAAA8L8C6vhcFsxPBMACjiht4UBrEMAAAAAAHAAAAPwIAPwAAgAAAAAAAPC/ArOm9kx5VfG/Am5xzjU43hHAAAAAAAEfAAQEAAAAAAAABAgEAAQEAAAACAwIAAQEAAAADBAEAAQEAAAAEBQIAAQEAAAAFBgEAAQEAAAAGBwIAAQEAAAAHCAEAAAAAAAAICQEAAAAAAAAJCgIAAQEAAAAKCwEAAQEAAAALDAIAAQEAAAAMDQEAAQAAAAANDgEAAQAAAAAODwEAAQAAAAAPAEQBAAEAAAAAAEQAREEAAQAAAAAAREwBAAEBAAAAAERARIIAAQEAAAAARIkBAAEBAAAABwBEwQABAQAAAABExAEAAQEAAAAARMBFAQABAQAAAABFAQIAAQEAAAAGAEVBAAAAAAAAAEVARYIAAQEAAAAARYBFwQABAQAAAABFwEYCAAEBAAAAAEYARkEAAQEAAAAARkBGggABAQAAAABGgEVBAAEBAAAAAAAAAA=</t>
        </r>
      </text>
    </comment>
    <comment ref="A4" authorId="0" shapeId="0" xr:uid="{57BCC48D-6280-4E71-94DE-995FE52ACA4E}">
      <text>
        <r>
          <rPr>
            <sz val="9"/>
            <color indexed="81"/>
            <rFont val="Tahoma"/>
            <charset val="1"/>
          </rPr>
          <t>Insight iXlW00001C0000004R0106634812S00000000P01880LAocjBAQBF1NjaVRlZ2ljLmRhdGEuTW9sZWN1bGUBbQF/ARJTY2lUZWdpYy5Nb2xlY3VsZQAAAQFkAv5qAQAAAAIAAgEaASMAAAD8BAD8AAIAAAAAAADwvwJSDZVayLQCQALCqUtrlJn1vwAAAAAYAAAA/AgA/AACAAAAAAAA8L8C7lqJnd7I9D8Ce8erYvz/578AAAAAGAAAAPwIAPwAAgAAAAAAAPC/AiqK0FrYyPQ/AtNhohISAOg/AAAAABgAAAD8CAD8AAIAAAAAAADwvwKBSZam6LHgvgI56m80AQD4PwAAAAAYAAAA/AgA/AACAAAAAAAA8L8CBLTFs+DI9L8CEssCKPX/5z8AAAAAHAAAAPwIAPwAAgAAAAAAAPC/AkQmC9NdzAXAAtQ8ILiNavM/AAAAABgAAAD8CAD8AAIAAAAAAADwvwLyC9ZlBtoMwAIW4vqjIZzyvgAAAAAYAAAA/AgA/AACAAAAAAAA8L8CxVgsYlXMBcACgMB2rKZq878AAAAAHAAAAPwEAPwAAgAAAAAAAPC/ArT3hR8AhgnAAsSVv37KGQXAAAAAABgAAAD8CAD8AAIAAAAAAADwvwIMAqo2DYMBwALgNUerJgsOwAAAAAAYAAAA/AgA/AACAAAAAAAA8L8CMNY3Bpc5BcACxIQ4OTu6FMAAAAAAGAAAAPwIAPwAAgAAAAAAAPC/AjQl/b02Zvq/AgieOckwMBnAAAAAABgAAAD8CAD8AAIAAAAAAADwvwJQvhdf717HvwICfabkjfEXwAAAAAAgAAAA/AQA/AACAAAAAAAA8L8CCmfhJbx58D8C+qW/+Ld4G8AAAAAAGAAAAPwEAPwAAgAAAAAAAPC/Aj+2EBcG8wFAAqOjqU548hfAAAAAACAAAAD8BAD8AAIAAAAAAADwvwJ6oVqTOX78PwJ2mcHzaz0SwAAAAAAYAAAA/AgA/AACAAAAAAAA8L8C0IHvzBcG0j8C/C0UUPU8EsAAAAAAGAAAAPwIAPwAAgAAAAAAAPC/Agj/rYHcFue/As4F3Rr+jQv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4ABAQAAAAAAAAECAQABAQAAAAIDAgABAQAAAAMEAQABAQAAAAQFAgABAQAAAAUGAQABAQAAAAYHAgABAQAAAAcIAQAAAAAAAAgJAQAAAAAAAAkKAgABAQAAAAoLAQABAQAAAAsMAgABAQAAAAwNAQABAAAAAA0OAQABAAAAAA4PAQABAAAAAA8ARAEAAQAAAAAARAwBAAEBAAAAAEQAREIAAQEAAAAAREkBAAEBAAAABwBEgQABAQAAAABEhAEAAQEAAAAARIBEwQABAQAAAABEwQIAAQEAAAAGAEUBAAAAAAAAAEUARUIAAQEAAAAARUBFgQABAQAAAABFgEXCAAEBAAAAAEXARgEAAQEAAAAARgBGQgABAQAAAABGQEUBAAEBAAAAAAAAAA=</t>
        </r>
      </text>
    </comment>
    <comment ref="A5" authorId="0" shapeId="0" xr:uid="{2CE54D85-3050-4E5C-A003-470921B75A54}">
      <text>
        <r>
          <rPr>
            <sz val="9"/>
            <color indexed="81"/>
            <rFont val="Tahoma"/>
            <charset val="1"/>
          </rPr>
          <t>Insight iXlW00001C0000005R0106634812S00000000P01932LAocjBAQBF1NjaVRlZ2ljLmRhdGEuTW9sZWN1bGUBbQF/ARJTY2lUZWdpYy5Nb2xlY3VsZQAAAQFkAv5qAQAAAAIAAgEbGAAAAPwEAPwAAgAAAAAAAPC/AqZ+Vqa/yxZAAra63RFSISHAAAAAACAAAAD8BAD8AAIAAAAAAADwvwKkf9pCTQISQAIp0JRX9vM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gAAAA/AQA/AACAAAAAAAA8L8CmDbWqM8S+D8CFAmJ2SWAIMAAAAAAGAAAAPwEAPwAAgAAAAAAAPC/AvD0ssNOuNM/Aq2TiosLUSD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BAD8AAIAAAAAAADwvwITC4zQybQCwALCaNVbj5n1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CAD8AAIAAAAAAADwvwLgxbEA/ZvzvwLIgUs50YAawAAAAAAgAAAA/AgA/AACAAAAAAAA8L8CmRr9i5LH7L8CF1ak2lUnIMAAAAAAGAAAAPwIAPwAAgAAAAAAAPC/AhL8HISYlgHAAuFY26A3pyHAAAAAABgAAAD8CAD8AAIAAAAAAADwvwJaHtGGLIEKwAJYZtHWckofwAAAAAAYAAAA/AgA/AACAAAAAAAA8L8Csi6G0C+fBcACVgpfNFrPGcAAAAAAAR4ABAQAAAAAAAAECAQAAAAAAAAIDAgABAQAAAAMEAQABAQAAAAQFAgABAQAAAAUGAQABAQAAAAYHAgABAQAAAAcCAQABAQAAAAcIAQAAAAAAAAgJAQAAAAAAAAUKAQAAAAAAAAoLAQABAQAAAAsMAgABAQAAAAwNAQABAQAAAA0OAgABAQAAAA4PAQABAQAAAA8ARAEAAAAAAAAPAERCAAEBAAAAAERARIEAAQEAAAAARIwBAAEBAAAAAESARMEAAQEAAAAARMoCAAEBAAAAAETARQEAAAAAAAAARQBFQQAAAAAAAABFQEWBAAAAAAAAAEWARcEAAQEAAAAARcBGAQABAQAAAABGAEZCAAEBAAAAAEZARoEAAQEAAAAARoBFggABAQAAAAAAAAA</t>
        </r>
      </text>
    </comment>
    <comment ref="A6" authorId="0" shapeId="0" xr:uid="{622473C2-9120-43A4-AAD2-A80FBF5F6452}">
      <text>
        <r>
          <rPr>
            <sz val="9"/>
            <color indexed="81"/>
            <rFont val="Tahoma"/>
            <charset val="1"/>
          </rPr>
          <t>Insight iXlW00001C0000006R0106634812S00000000P01932LAocjBAQBF1NjaVRlZ2ljLmRhdGEuTW9sZWN1bGUBbQF/ARJTY2lUZWdpYy5Nb2xlY3VsZQAAAQFkAv5qAQAAAAIAAgEbGAAAAPwEAPwAAgAAAAAAAPC/AqZ+Vqa/yxZAAra63RFSISHAAAAAACAAAAD8BAD8AAIAAAAAAADwvwKkf9pCTQISQAIp0JRX9vM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gAAAA/AQA/AACAAAAAAAA8L8CmDbWqM8S+D8CFAmJ2SWAIMAAAAAAGAAAAPwEAPwAAgAAAAAAAPC/AvD0ssNOuNM/Aq2TiosLUSD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BAD8AAIAAAAAAADwvwITC4zQybQCwALCaNVbj5n1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CAD8AAIAAAAAAADwvwLgxbEA/ZvzvwLIgUs50YAawAAAAAAgAAAA/AgA/AACAAAAAAAA8L8CmRr9i5LH7L8CF1ak2lUnIMAAAAAAGAAAAPwIAPwAAgAAAAAAAPC/AhL8HISYlgHAAuFY26A3pyHAAAAAABgAAAD8CAD8AAIAAAAAAADwvwJaHtGGLIEKwAJYZtHWckofwAAAAAAYAAAA/AgA/AACAAAAAAAA8L8Csi6G0C+fBcACVgpfNFrPGcAAAAAAAR4ABAQAAAAAAAAECAQAAAAAAAAIDAgABAQAAAAMEAQABAQAAAAQFAgABAQAAAAUGAQABAQAAAAYHAgABAQAAAAcCAQABAQAAAAcIAQAAAAAAAAgJAQAAAAAAAAUKAQAAAAAAAAoLAQABAQAAAAsMAgABAQAAAAwNAQABAQAAAA0OAgABAQAAAA4PAQABAQAAAA8ARAEAAAAAAAAPAERCAAEBAAAAAERARIEAAQEAAAAARIwBAAEBAAAAAESARMEAAQEAAAAARMoCAAEBAAAAAETARQEAAAAAAAAARQBFQQAAAAAAAABFQEWBAAAAAAAAAEWARcEAAQEAAAAARcBGAQABAQAAAABGAEZCAAEBAAAAAEZARoEAAQEAAAAARoBFggABAQAAAAAAAAA</t>
        </r>
      </text>
    </comment>
    <comment ref="A7" authorId="0" shapeId="0" xr:uid="{3B86CAD9-BE50-4F14-9695-D7167E97DA19}">
      <text>
        <r>
          <rPr>
            <sz val="9"/>
            <color indexed="81"/>
            <rFont val="Tahoma"/>
            <charset val="1"/>
          </rPr>
          <t>Insight iXlW00001C0000007R0106634812S00000000P01592LAocjBAQBF1NjaVRlZ2ljLmRhdGEuTW9sZWN1bGUBbQF/ARJTY2lUZWdpYy5Nb2xlY3VsZQAAAQFkAv5qAQAAAAIAAgEWHAAAAPwEAPwAAgAAAAAAAPC/Ani1VrEjDOa/AgJ7twDCUxDAAAAAABgAAAD8CAD8AAIAAAAAAADwvwIsKAxaTZnMvwL6LWfVyggWwAAAAAAYAAAA/AgA/AACAAAAAAAA8L8CfHqDSx2T878CPh4NtLaBGsAAAAAAGAAAAPwIAPwAAgAAAAAAAPC/Ao2KFlCzKui/Aud90k18GiDAAAAAABgAAAD8CAD8AAIAAAAAAADwvwIYJPH5F9HmPwKQgzxPsrcgwAAAAAAYAAAA/AgA/AACAAAAAAAA8L8CLKZWWrBo+z8CifZG2Y72HMAAAAAAGAAAAPwIAPwAAgAAAAAAAPC/Aiw99q3w6vM/AlaKTp5MQxf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AEZAAQEAAAAAAAABAgIAAQEAAAACAwEAAQEAAAADBAIAAQEAAAAEBQEAAQEAAAAFBgIAAQEAAAAGAQEAAQEAAAAABwEAAAAAAAAHCAIAAQEAAAAICQEAAQEAAAAJCgIAAQEAAAAKCwEAAQEAAAALDAIAAQEAAAAMDQEAAQEAAAANDgIAAQEAAAAODwEAAQEAAAAPBwEAAQEAAAAPCgEAAQEAAAAIAEQBAAAAAAAAAEQAREIAAQEAAAAAREBEgQABAQAAAABEgETCAAEBAAAAAETARQEAAQEAAAAARQBFQgABAQAAAABFQEQBAAEBAAAAAAAAAA=</t>
        </r>
      </text>
    </comment>
    <comment ref="A8" authorId="0" shapeId="0" xr:uid="{EDCE6F2B-F201-4715-B072-1EE5BDE56FF5}">
      <text>
        <r>
          <rPr>
            <sz val="9"/>
            <color indexed="81"/>
            <rFont val="Tahoma"/>
            <charset val="1"/>
          </rPr>
          <t>Insight iXlW00001C0000008R0106634812S00000000P01876LAocjBAQBF1NjaVRlZ2ljLmRhdGEuTW9sZWN1bGUBbQF/ARJTY2lUZWdpYy5Nb2xlY3VsZQAAAQFkAv5qAQAAAAIAAgEaGAAAAPwEAPwAAgAAAAAAAPC/Au5aiZ3eyPQ/AnvHq2L8/+e/AAAAABgAAAD8BAD8AAIAAAAAAADwvwIqitBa2Mj0PwLTYaISEgDoPwAAAAAgAAAA/AQA/AACAAAAAAAA8L8CgUmWpuix4L4COepvNAEA+D8AAAAAGAAAAPwIAPwAAgAAAAAAAPC/AgS0xbPgyPS/AhLLAij1/+c/AAAAABgAAAD8CAD8AAIAAAAAAADwvwKe0q/V48gEwAKTdFZa9v/3PwAAAAAYAAAA/AgA/AACAAAAAAAA8L8CUsAG+E4tD8ACWQ2HOdj/5z8AAAAAHAAAAPwEAPwAAgAAAAAAAPC/AtfD4GsxyxTAAqpUb5ej9vc/AAAAABgAAAD8CAD8AAIAAAAAAADwvwI/v+3ACf0ZwALlCM5Lq9rnPwAAAAAYAAAA/AgA/AACAAAAAAAA8L8CAsrlVjSFGsACxTDfLyGM578AAAAAHAAAAPwIAPwAAgAAAAAAAPC/AkWPgulIMSDAAjh44S9w1/C/AAAAABgAAAD8CAD8AAIAAAAAAADwvwLAnTWmK7MhwAKCV4rm8ibPPwAAAAAYAAAA/AgA/AACAAAAAAAA8L8CpV8I+OqiJMACmvqqb5uc4T8AAAAAGAAAAPwIAPwAAgAAAAAAAPC/AmXmqvSqkiXAAkTFwYlBm/8/AAAAABgAAAD8CAD8AAIAAAAAAADwvwJYLFK1rJIjwALJos7XYr8IQAAAAAAYAAAA/AgA/AACAAAAAAAA8L8CJeLuRe6iIMACuSKt56tKBkAAAAAAHAAAAPwIAPwAAgAAAAAAAPC/Apiu05RbZh/AAidj+0plyPU/AAAAABgAAAD8CAD8AAIAAAAAAADwvwJG1RmlsQUWwAK5+AqJy6z7vwAAAAAYAAAA/AgA/AACAAAAAAAA8L8CXKVMmJg4EMACZMwkmmji9b8AAAAAGAAAAPwIAPwAAgAAAAAAAPC/Au5JP/cfHAjAAmUYIEjokwPAAAAAABgAAAD8CAD8AAIAAAAAAADwvwKEP+IVHWwLwAK0mPrRjBwPwAAAAAAYAAAA/AgA/AACAAAAAAAA8L8CAsOB4ZWIE8AC82KeRD8BEcAAAAAAHAAAAPwIAPwAAgAAAAAAAPC/Ao/IaD4fsxfAAocKIwHMXwnAAAAAABgAAAD8CAD8AAIAAAAAAADwvwJiO4nASS0PwAJ9aXTGJwDovwAAAAAYAAAA/AgA/AACAAAAAAAA8L8CqkK0ZtnIBMAChI+HDgwA+L8AAAAAGAAAAPwIAPwAAgAAAAAAAPC/AgPGDnHayPS/AtiS+9cKAOi/AAAAACAAAAD8BAD8AAIAAAAAAADwvwIgioqm6LHQPgLyAHE0AQD4vwAAAAABHgAEBAAEAAAAAAQIBAAEAAAAAAgMBAAEAAAAAAwQCAAEBAAAABAUBAAEBAAAABQYBAAAAAAAABgcBAAAAAAAABwgCAAEBAAAACAkBAAEBAAAACQoCAAEBAAAACgsBAAEBAAAACwwCAAEBAAAADA0BAAEBAAAADQ4CAAEBAAAADg8BAAEBAAAADwcBAAEBAAAADwoBAAEBAAAACABEAQAAAAAAAABEAERCAAEBAAAAAERARIEAAQEAAAAARIBEwgABAQAAAABEwEUBAAEBAAAAAEUARUIAAQEAAAAARUBEAQABAQAAAAUARYIAAQEAAAAARYBFwQABAQAAAABFwEYCAAEBAAAAAEYDAQABAQAAAABGAEZBAAEAAAAAAEZAAQABAAAAAAAAAAA</t>
        </r>
      </text>
    </comment>
    <comment ref="A9" authorId="0" shapeId="0" xr:uid="{34234D05-CDA0-4D23-8F29-A8BB75D345F8}">
      <text>
        <r>
          <rPr>
            <sz val="9"/>
            <color indexed="81"/>
            <rFont val="Tahoma"/>
            <charset val="1"/>
          </rPr>
          <t>Insight iXlW00001C0000009R0106634812S00000000P01800LAocjBAQBF1NjaVRlZ2ljLmRhdGEuTW9sZWN1bGUBbQF/ARJTY2lUZWdpYy5Nb2xlY3VsZQAAAQFkAv5qAQAAAAIAAgEZ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XJLLjAra/D8CnbT2Anv8CMAAAAAAHAAAAPwIAPwAAgAAAAAAAPC/AlDK4Yq07tM/AiBZxEBeuwfAAAAAABgAAAD8CAD8AAIAAAAAAADwvwIAACAE+FXEPgLAGkW9///3vwAAAAAYAAAA/AgA/AACAAAAAAAA8L8CKJp9Kd7I9L8C8CZGO/L/578AAAAAGAAAAPwIAPwAAgAAAAAAAPC/Aux4tOfXyPS/AnA3uMQNAOg/AAAAABgAAAD8BAD8AAIAAAAAAADwvwJaJJ3pwrQCwAJc2FRWpJn1PwAAAAAYAAAA/AgA/AACAAAAAAAA8L8CAADwQXbV2j4CMESdqwIA+D8AAAAAGAAAAPwIAPwAAgAAAAAAAPC/Akio4ybhyPQ/ApAvoFL//+c/AAAAABwAAAD8CAD8AAIAAAAAAADwvwITe5QR38j0PwIYol+tAADovwAAAAAYAAAA/AgA/AACAAAAAAAA8L8CpEZHx4JOA0ACKkdALyIM/L8AAAAAHAAAAPwEAPwAAgAAAAAAAPC/Anrel44UCQ9AAgb77IN+G/e/AAAAABgAAAD8BAD8AAIAAAAAAADwvwLADlDxeIcTQAJqAufifXwEwAAAAAAYAAAA/AQA/AACAAAAAAAA8L8Crg8JJP9mGUACWQa7lc4HAsAAAAAAGAAAAPwEAPwAAgAAAAAAAPC/AmvtUGYIZx1AAk81TtN5+QrAAAAAABgAAAD8BAD8AAIAAAAAAADwvwJ2LPSxmIcbQALe7Zo2/y8TwAAAAAAYAAAA/AQA/AACAAAAAAAA8L8CoVcsix+oFUAC5EhJd2xqFMAAAAAAGAAAAPwEAPwAAgAAAAAAAPC/Au+tzIEVqBFAAohkKxUv4w/AAAAAAAEcAAQEAAAAAAAABAgEAAAAAAAACAwIAAQEAAAADBAEAAQEAAAAEBQIAAQEAAAAFBgEAAQEAAAAGBwIAAQEAAAAHAgEAAQEAAAAFCAEAAAAAAAAICQEAAQEAAAAJCgIAAQEAAAAKCwEAAQEAAAALDAIAAQEAAAAMDQEAAAAAAAAMDgEAAQEAAAAODwIAAQEAAAAPAEQBAAEBAAAAAEQKAQABAQAAAABEAERBAAEBAAAAAERIAgABAQAAAABEQESBAAAAAAAAAESARMEAAAAAAAAARMBFAQABAAAAAABFAEVBAAEAAAAAAEVARYEAAQAAAAAARYBFwQABAAAAAABFwEYBAAEAAAAAAEYARMEAAQAAAAAAAAAAA==</t>
        </r>
      </text>
    </comment>
    <comment ref="A10" authorId="0" shapeId="0" xr:uid="{CF7AD302-58E2-4FD0-BA16-0D3D94EB73B3}">
      <text>
        <r>
          <rPr>
            <sz val="9"/>
            <color indexed="81"/>
            <rFont val="Tahoma"/>
            <charset val="1"/>
          </rPr>
          <t>Insight iXlW00001C0000010R0106634812S00000000P01948LAocjBAQBF1NjaVRlZ2ljLmRhdGEuTW9sZWN1bGUBbQF/ARJTY2lUZWdpYy5Nb2xlY3VsZQAAAQFkAv5qAQAAAAIAAgEbGAAAAPwEAPwAAgAAAAAAAPC/Aub5iBWayh1AAnP9jBdVuxHAAAAAABgAAAD8CAD8AAIAAAAAAADwvwIeeGtc0BcZQAKieD011LYSwAAAAAAYAAAA/AgA/AACAAAAAAAA8L8Caq0vKFI4F0ACtjCWpRNqGMAAAAAAGAAAAPwIAPwAAgAAAAAAAPC/AqolH8rVWBFAAlHZO4VxpBnAAAAAABgAAAD8CAD8AAIAAAAAAADwvwJUoVntrrEKQAIiHQcfkisVwAAAAAAcAAAA/AgA/AACAAAAAAAA8L8C4H54Lqxm/T8CInKtFb8mFcAAAAAAGAAAAPwIAPwAAgAAAAAAAPC/AjFtjXB5D/Y/AjmpLYO24A7AAAAAABgAAAD8CAD8AAIAAAAAAADwvwJPUNOZz8IEQAL3LG/2AAgIwAAAAAAcAAAA/AQA/AACAAAAAAAA8L8C0hKHuC7HBEACeKlfB6MM+L8AAAAAGAAAAPwIAPwAAgAAAAAAAPC/Au5aiZ3eyPQ/AnvHq2L8/+e/AAAAABgAAAD8CAD8AAIAAAAAAADwvwIqitBa2Mj0PwLTYaISEgDoPwAAAAAYAAAA/AgA/AACAAAAAAAA8L8CgUmWpuix4L4COepvNAEA+D8AAAAAGAAAAPwIAPwAAgAAAAAAAPC/AgS0xbPgyPS/AhLLAij1/+c/AAAAACAAAAD8BAD8AAIAAAAAAADwvwKe0q/V48gEwAKTdFZa9v/3PwAAAAAYAAAA/AQA/AACAAAAAAAA8L8CUsAG+E4tD8ACWQ2HOdj/5z8AAAAAGAAAAPwEAPwAAgAAAAAAAPC/AmI7icBJLQ/AAn1pdMYnAOi/AAAAACAAAAD8BAD8AAIAAAAAAADwvwKqQrRm2cgEwAKEj4cODAD4vwAAAAAYAAAA/AgA/AACAAAAAAAA8L8CA8YOcdrI9L8C2JL71woA6L8AAAAAGAAAAPwIAPwAAgAAAAAAAPC/AiCKiqbosdA+AvIAcTQBAPi/AAAAABwAAAD8CAD8AAIAAAAAAADwvwImg/U0qnAOQAId4XLMqPAOwAAAAAAYAAAA/AgA/AACAAAAAAAA8L8CzKPfQdEXFUACIq05Aut7DMAAAAAAGAAAAPwIAPwAAgAAAAAAAPC/AqAi++8+naa/Al1c/hbwDwvAAAAAABgAAAD8CAD8AAIAAAAAAADwvwIgfY2wai3dvwKg6+0dKSL/vwAAAAAYAAAA/AgA/AACAAAAAAAA8L8CAr3zjXqV/r8CSJRB2U9W+b8AAAAAGAAAAPwIAPwAAgAAAAAAAPC/AoTvCTzMnwfAAh/plhfeTQXAAAAAABgAAAD8CAD8AAIAAAAAAADwvwLq+FwWzE8EwAKOKG3hQGsQwAAAAAAcAAAA/AgA/AACAAAAAAAA8L8Cs6b2THlV8b8CbnHONTjeEcAAAAAAAR8ABAQAAAAAAAAECAQABAQAAAAIDAgABAQAAAAMEAQABAQAAAAQFAgABAQAAAAUGAQABAQAAAAYHAgABAQAAAAcIAQAAAAAAAAgJAQAAAAAAAAkKAgABAQAAAAoLAQABAQAAAAsMAgABAQAAAAwNAQABAAAAAA0OAQABAAAAAA4PAQABAAAAAA8ARAEAAQAAAAAARABEQQABAAAAAABETAEAAQEAAAAAREBEggABAQAAAABEiQEAAQEAAAAHAETBAAEBAAAAAETEAQABAQAAAABEwEUBAAEBAAAAAEUBAgABAQAAAAYARUEAAAAAAAAARUBFggABAQAAAABFgEXBAAEBAAAAAEXARgIAAQEAAAAARgBGQQABAQAAAABGQEaCAAEBAAAAAEaARUEAAQEAAAAAAAAAA==</t>
        </r>
      </text>
    </comment>
    <comment ref="A11" authorId="0" shapeId="0" xr:uid="{21B82D67-7F45-4F40-B705-A39FD0D4448F}">
      <text>
        <r>
          <rPr>
            <sz val="9"/>
            <color indexed="81"/>
            <rFont val="Tahoma"/>
            <charset val="1"/>
          </rPr>
          <t>Insight iXlW00001C0000011R0106634812S00000000P01948LAocjBAQBF1NjaVRlZ2ljLmRhdGEuTW9sZWN1bGUBbQF/ARJTY2lUZWdpYy5Nb2xlY3VsZQAAAQFkAv5qAQAAAAIAAgEbGAAAAPwEAPwAAgAAAAAAAPC/Aub5iBWayh1AAnP9jBdVuxHAAAAAABgAAAD8CAD8AAIAAAAAAADwvwIeeGtc0BcZQAKieD011LYSwAAAAAAYAAAA/AgA/AACAAAAAAAA8L8Caq0vKFI4F0ACtjCWpRNqGMAAAAAAGAAAAPwIAPwAAgAAAAAAAPC/AqolH8rVWBFAAlHZO4VxpBnAAAAAABgAAAD8CAD8AAIAAAAAAADwvwJUoVntrrEKQAIiHQcfkisVwAAAAAAcAAAA/AgA/AACAAAAAAAA8L8C4H54Lqxm/T8CInKtFb8mFcAAAAAAGAAAAPwIAPwAAgAAAAAAAPC/AjFtjXB5D/Y/AjmpLYO24A7AAAAAABgAAAD8CAD8AAIAAAAAAADwvwJPUNOZz8IEQAL3LG/2AAgIwAAAAAAcAAAA/AQA/AACAAAAAAAA8L8C0hKHuC7HBEACeKlfB6MM+L8AAAAAGAAAAPwIAPwAAgAAAAAAAPC/Au5aiZ3eyPQ/AnvHq2L8/+e/AAAAABgAAAD8CAD8AAIAAAAAAADwvwIqitBa2Mj0PwLTYaISEgDoPwAAAAAYAAAA/AgA/AACAAAAAAAA8L8CgUmWpuix4L4COepvNAEA+D8AAAAAGAAAAPwIAPwAAgAAAAAAAPC/AgS0xbPgyPS/AhLLAij1/+c/AAAAACAAAAD8BAD8AAIAAAAAAADwvwKe0q/V48gEwAKTdFZa9v/3PwAAAAAYAAAA/AQA/AACAAAAAAAA8L8CUsAG+E4tD8ACWQ2HOdj/5z8AAAAAGAAAAPwEAPwAAgAAAAAAAPC/AmI7icBJLQ/AAn1pdMYnAOi/AAAAACAAAAD8BAD8AAIAAAAAAADwvwKqQrRm2cgEwAKEj4cODAD4vwAAAAAYAAAA/AgA/AACAAAAAAAA8L8CA8YOcdrI9L8C2JL71woA6L8AAAAAGAAAAPwIAPwAAgAAAAAAAPC/AiCKiqbosdA+AvIAcTQBAPi/AAAAABwAAAD8CAD8AAIAAAAAAADwvwImg/U0qnAOQAId4XLMqPAOwAAAAAAYAAAA/AgA/AACAAAAAAAA8L8CzKPfQdEXFUACIq05Aut7DMAAAAAAGAAAAPwIAPwAAgAAAAAAAPC/AqAi++8+naa/Al1c/hbwDwvAAAAAABgAAAD8CAD8AAIAAAAAAADwvwIgfY2wai3dvwKg6+0dKSL/vwAAAAAYAAAA/AgA/AACAAAAAAAA8L8CAr3zjXqV/r8CSJRB2U9W+b8AAAAAGAAAAPwIAPwAAgAAAAAAAPC/AoTvCTzMnwfAAh/plhfeTQXAAAAAABgAAAD8CAD8AAIAAAAAAADwvwLq+FwWzE8EwAKOKG3hQGsQwAAAAAAcAAAA/AgA/AACAAAAAAAA8L8Cs6b2THlV8b8CbnHONTjeEcAAAAAAAR8ABAQAAAAAAAAECAQABAQAAAAIDAgABAQAAAAMEAQABAQAAAAQFAgABAQAAAAUGAQABAQAAAAYHAgABAQAAAAcIAQAAAAAAAAgJAQAAAAAAAAkKAgABAQAAAAoLAQABAQAAAAsMAgABAQAAAAwNAQABAAAAAA0OAQABAAAAAA4PAQABAAAAAA8ARAEAAQAAAAAARABEQQABAAAAAABETAEAAQEAAAAAREBEggABAQAAAABEiQEAAQEAAAAHAETBAAEBAAAAAETEAQABAQAAAABEwEUBAAEBAAAAAEUBAgABAQAAAAYARUEAAAAAAAAARUBFggABAQAAAABFgEXBAAEBAAAAAEXARgIAAQEAAAAARgBGQQABAQAAAABGQEaCAAEBAAAAAEaARUEAAQEAAAAAAAAAA==</t>
        </r>
      </text>
    </comment>
    <comment ref="A12" authorId="0" shapeId="0" xr:uid="{33CB2340-C6C7-4FDC-9341-212248CC38D5}">
      <text>
        <r>
          <rPr>
            <sz val="9"/>
            <color indexed="81"/>
            <rFont val="Tahoma"/>
            <charset val="1"/>
          </rPr>
          <t>Insight iXlW00001C0000012R0106634812S00000000P01524LAocjBAQBF1NjaVRlZ2ljLmRhdGEuTW9sZWN1bGUBbQF/ARJTY2lUZWdpYy5Nb2xlY3VsZQAAAQFkAv5qAQAAAAIAAgEVGAAAAPwEAPwAAgAAAAAAAPC/Au4qEgfBPvM/AmKODDpZyR3AAAAAABgAAAD8BAD8AAIAAAAAAADwvwKGWevWJ3LMvwIoCJf2z6gfwAAAAAAYAAAA/AQA/AACAAAAAAAA8L8C+1an+/m58b8CjbWXoiTRGsAAAAAAGAAAAPwEAPwAAgAAAAAAAPC/AiwoDFpNmcy/AvotZ9XKCBbAAAAAABgAAAD8BAD8AAIAAAAAAADwvwI25Ti5firzPwLGYkldW8kX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gABAQABAAAAAAECAQABAAAAAAIDAQABAAAAAAMEAQABAAAAAAQAAQABAAAAAAM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13" authorId="0" shapeId="0" xr:uid="{FFC2EA76-A66F-4780-BC23-A1FE065EBF2E}">
      <text>
        <r>
          <rPr>
            <sz val="9"/>
            <color indexed="81"/>
            <rFont val="Tahoma"/>
            <charset val="1"/>
          </rPr>
          <t>Insight iXlW00001C0000013R0106634812S00000000P01660LAocjBAQBF1NjaVRlZ2ljLmRhdGEuTW9sZWN1bGUBbQF/ARJTY2lUZWdpYy5Nb2xlY3VsZQAAAQFkAv5qAQAAAAIAAgEXGAAAAPwEAPwAAgAAAAAAAPC/AlQpDFpNmcy/AvktZ9XKCBbAAAAAABwAAAD8BAD8AAIAAAAAAADwvwKYtVaxIwzmvwL+er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xq9ezfqb878CY67UcNGAGsAAAAAAGAAAAPwIAPwAAgAAAAAAAPC/ArerUyQ8Zei/AnfETlzjGiDAAAAAABgAAAD8CAD8AAIAAAAAAADwvwLSW4NmfEL8vwJhlW+KilUiwAAAAAAYAAAA/AgA/AACAAAAAAAA8L8CErqgwwLeCcACd1vy2761IcAAAAAAGAAAAPwIAPwAAgAAAAAAAPC/AgovhFfZkg3AAsoAkt6Xth3AAAAAABgAAAD8CAD8AAIAAAAAAADwvwIMGE2664oFwAJQf4vPSEEZwAAAAAABGgAEBAAAAAAAAAQIBAAAAAAAAAgMCAAEBAAAAAwQBAAEBAAAABAUCAAEBAAAABQYBAAEBAAAABgcCAAEBAAAABwgBAAEBAAAACAkCAAEBAAAACQoBAAEBAAAACgIBAAEBAAAACgUBAAEBAAAAAwsBAAAAAAAACwwCAAEBAAAADA0BAAEBAAAADQ4CAAEBAAAADg8BAAEBAAAADwBEAgABAQAAAABECwEAAQEAAAAAAERBAAAAAAAAAERARIIAAQEAAAAARIBEwQABAQAAAABEwEUCAAEBAAAAAEUARUEAAQEAAAAARUBFggABAQAAAABFgERBAAEBAAAAAAAAAA=</t>
        </r>
      </text>
    </comment>
    <comment ref="A14" authorId="0" shapeId="0" xr:uid="{61E7AFBD-24A2-488F-8C07-F39CE549B696}">
      <text>
        <r>
          <rPr>
            <sz val="9"/>
            <color indexed="81"/>
            <rFont val="Tahoma"/>
            <charset val="1"/>
          </rPr>
          <t>Insight iXlW00001C0000014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CAD8AAIAAAAAAADwvwK1jMKHsaISwAJInm0YCJUHQAAAAAAYAAAA/AgA/AACAAAAAAAA8L8Cc61kOz2CFMACyef278V9EUAAAAAAGAAAAPwIAPwAAgAAAAAAAPC/ApNQajG3YRrAAsMXq1EvuBJAAAAAABgAAAD8CAD8AAIAAAAAAADwvwIw5zJIvmEewAKZnACEr34MQAAAAAAkAAAA/AQA/AACAAAAAAAA8L8Ciy8sFUOKIcACeCPmV791DkAAAAAAGAAAAPwIAPwAAgAAAAAAAPC/AsX9xs9LghzAAhStXbssGAFAAAAAABgAAAD8CAD8AAIAAAAAAADwvwKCAG8Q0qIWwAJCgRDar0b9Pw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QABAQAAAAUGAQAAAAAAAAYHAQAAAAAAAAcIAgABAQAAAAgJAQABAQAAAAkKAgABAQAAAAoLAQAAAAAAAAoMAQABAQAAAAwNAgABAQAAAA0HAQABAQAAAAUOAgABAQAAAA4PAQABAQAAAA8ARAIAAQEAAAAARAQBAAEBAAAAAEQAREEAAQEAAAAAREECAAEBAAAADgBEgQAAAAAAAABEgETCAAEBAAAAAETARQEAAQEAAAAARQBFQgABAQAAAABFQEWBAAEBAAAAAEWARcIAAQEAAAAARcBEgQABAQAAAAAAAAA</t>
        </r>
      </text>
    </comment>
    <comment ref="A15" authorId="0" shapeId="0" xr:uid="{D989B0CF-101A-402F-99E0-94020A9D94D0}">
      <text>
        <r>
          <rPr>
            <sz val="9"/>
            <color indexed="81"/>
            <rFont val="Tahoma"/>
            <charset val="1"/>
          </rPr>
          <t>Insight iXlW00001C0000015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CAD8AAIAAAAAAADwvwK1jMKHsaISwAJInm0YCJUHQAAAAAAYAAAA/AgA/AACAAAAAAAA8L8Cc61kOz2CFMACyef278V9EUAAAAAAGAAAAPwIAPwAAgAAAAAAAPC/ApNQajG3YRrAAsMXq1EvuBJAAAAAABgAAAD8CAD8AAIAAAAAAADwvwIw5zJIvmEewAKZnACEr34MQAAAAAAkAAAA/AQA/AACAAAAAAAA8L8Ciy8sFUOKIcACeCPmV791DkAAAAAAGAAAAPwIAPwAAgAAAAAAAPC/AsX9xs9LghzAAhStXbssGAFAAAAAABgAAAD8CAD8AAIAAAAAAADwvwKCAG8Q0qIWwAJCgRDar0b9Pw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QABAQAAAAUGAQAAAAAAAAYHAQAAAAAAAAcIAgABAQAAAAgJAQABAQAAAAkKAgABAQAAAAoLAQAAAAAAAAoMAQABAQAAAAwNAgABAQAAAA0HAQABAQAAAAUOAgABAQAAAA4PAQABAQAAAA8ARAIAAQEAAAAARAQBAAEBAAAAAEQAREEAAQEAAAAAREECAAEBAAAADgBEgQAAAAAAAABEgETCAAEBAAAAAETARQEAAQEAAAAARQBFQgABAQAAAABFQEWBAAEBAAAAAEWARcIAAQEAAAAARcBEgQABAQAAAAAAAAA</t>
        </r>
      </text>
    </comment>
    <comment ref="A16" authorId="0" shapeId="0" xr:uid="{D01E4434-C9C0-48B5-88C6-6499ED4880F8}">
      <text>
        <r>
          <rPr>
            <sz val="9"/>
            <color indexed="81"/>
            <rFont val="Tahoma"/>
            <charset val="1"/>
          </rPr>
          <t>Insight iXlW00001C0000016R0106634812S00000000P02356LAocjBAQBF1NjaVRlZ2ljLmRhdGEuTW9sZWN1bGUBbQF/ARJTY2lUZWdpYy5Nb2xlY3VsZQAAAQFkAv5qAQAAAAIAAgEhIAAAAPwIAPwAAgAAAAAAAPC/AvtIOPMBvBNAAqZFSAc5RQnAAAAAABgAAAD8CAD8AAIAAAAAAADwvwIYydp9iSUPQAL5KJKkUQ4OwAAAAAAYAAAA/AQA/AACAAAAAAAA8L8CqgYnXyohD0ACmsCoiwAIFcAAAAAAGAAAAPwIAPwAAgAAAAAAAPC/Aqo/lyHywRRAAqM+uuIoCxjAAAAAABgAAAD8CAD8AAIAAAAAAADwvwIbsuuHAcIUQAJUXFxaMQsewAAAAAAYAAAA/AgA/AACAAAAAAAA8L8CHT/grTT0GUACdZ4dDZyFIMAAAAAAGAAAAPwIAPwAAgAAAAAAAPC/At64iMtvJh9AAmS7Oyc/Cx7AAAAAABgAAAD8CAD8AAIAAAAAAADwvwKCSsxIeCYfQALavEEnPwsYwAAAAAAYAAAA/AgA/AACAAAAAAAA8L8CmjxoqEX0GUAChpwOgDcLFcAAAAAAHAAAAPwIAPwAAgAAAAAAAPC/AnBQ05nPwgRAAugsb/YACAjAAAAAABgAAAD8BAD8AAIAAAAAAADwvwLeEoe4LscEQAJYqV8Howz4vwAAAAAYAAAA/AgA/AACAAAAAAAA8L8C7lqJnd7I9D8Ce8erYvz/578AAAAAGAAAAPwIAPwAAgAAAAAAAPC/AiqK0FrYyPQ/AtNhohISAOg/AAAAABgAAAD8CAD8AAIAAAAAAADwvwKBSZam6LHgvgI56m80AQD4PwAAAAAYAAAA/AgA/AACAAAAAAAA8L8CBLTFs+DI9L8CEssCKPX/5z8AAAAAHAAAAPwIAPwAAgAAAAAAAPC/AkQmC9NdzAXAAtQ8ILiNavM/AAAAABgAAAD8CAD8AAIAAAAAAADwvwLyC9ZlBtoMwAIW4vqjIZzyvgAAAAAYAAAA/AgA/AACAAAAAAAA8L8CxVgsYlXMBcACgMB2rKZq878AAAAAHAAAAPwEAPwAAgAAAAAAAPC/ArT3hR8AhgnAAsSVv37KGQXAAAAAABgAAAD8BAD8AAIAAAAAAADwvwIMAqo2DYMBwALgNUerJgsOwAAAAAAYAAAA/AQA/AACAAAAAAAA8L8CMNY3Bpc5BcACxIQ4OTu6FMAAAAAAGAAAAPwEAPwAAgAAAAAAAPC/AjQl/b02Zvq/AgieOckwMBnAAAAAABgAAAD8BAD8AAIAAAAAAADwvwJQvhdf717HvwICfabkjfEXwAAAAAAYAAAA/AQA/AACAAAAAAAA8L8C0IHvzBcG0j8C/C0UUPU8EsAAAAAAGAAAAPwEAPwAAgAAAAAAAPC/Agj/rYHcFue/As4F3Rr+jQv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SUABAgAAAAAAAAECAQAAAAAAAAIDAQAAAAAAAAMEAgABAQAAAAQFAQABAQAAAAUGAgABAQAAAAYHAQABAQAAAAcIAgABAQAAAAgDAQABAQAAAAEJAQAAAAAAAAkKAQAAAAAAAAoLAQAAAAAAAAsMAQABAQAAAAwNAgABAQAAAA0OAQABAQAAAA4PAgABAQAAAA8ARAEAAQEAAAAARABEQgABAQAAAABEQESBAAAAAAAAAESARMEAAAAAAAAARMBFAQABAAAAAABFAEVBAAEAAAAAAEVARYEAAQAAAAAARYBFwQABAAAAAABFwEYBAAEAAAAAAEYARMEAAQAAAAAAREBGQQABAQAAAABGTgEAAQEAAAAARkBGgQABAQAAAABGiwIAAQEAAAAARABGwQAAAAAAAABGwEcCAAEBAAAAAEcAR0EAAQEAAAAAR0BHggABAQAAAABHgEfBAAEBAAAAAEfASAIAAQEAAAAASABGwQABAQAAAAAAAAA</t>
        </r>
      </text>
    </comment>
    <comment ref="A17" authorId="0" shapeId="0" xr:uid="{43985DC0-DEC4-456F-ACC4-E832CC431D62}">
      <text>
        <r>
          <rPr>
            <sz val="9"/>
            <color indexed="81"/>
            <rFont val="Tahoma"/>
            <charset val="1"/>
          </rPr>
          <t>Insight iXlW00001C0000017R0106634812S00000000P01512LAocjBAQBF1NjaVRlZ2ljLmRhdGEuTW9sZWN1bGUBbQF/ARJTY2lUZWdpYy5Nb2xlY3VsZQAAAQFkAv5qAQAAAAIAAgEVGAAAAPwEAPwAAgAAAAAAAPC/AlINlVrItAJAAsKpS2uUmfW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w5W/fsoZBcAAAAAAGAAAAPwEAPwAAgAAAAAAAPC/Any7YYqnohLAAkGDy34hlQfAAAAAABgAAAD8BAD8AAIAAAAAAADwvwKS894ujyAUwAKoE9vzgloQwAAAAAAYAAAA/AQA/AACAAAAAAAA8L8CWnuli3bXFcACjsHiAzpwAMAAAAAAGAAAAPwEAPwAAgAAAAAAAPC/Ag9Y4KcJVRfAAmXnosr6jwn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cABAQAAAAAAAAECAQABAQAAAAIDAgABAQAAAAMEAQABAQAAAAQFAgABAQAAAAUGAQABAQAAAAYHAgABAQAAAAcIAQAAAAAAAAgJAQAAAAAAAAkKAQAAAAAAAAkLAQAAAAAAAAkMAQAAAAAAAAcNAQABAQAAAA0EAQABAQAAAA0OAQABAQAAAA4BAgABAQAAAAYPAQAAAAAAAA8ARAIAAQEAAAAARABEQQABAQAAAABEQESCAAEBAAAAAESARMEAAQEAAAAARMBFAgABAQAAAABFDwEAAQEAAAAAAAAAA==</t>
        </r>
      </text>
    </comment>
    <comment ref="A18" authorId="0" shapeId="0" xr:uid="{86DD028E-816A-4D55-A23C-DF49C1D0A5A9}">
      <text>
        <r>
          <rPr>
            <sz val="9"/>
            <color indexed="81"/>
            <rFont val="Tahoma"/>
            <charset val="1"/>
          </rPr>
          <t>Insight iXlW00001C0000018R0106634812S00000000P02000LAocjBAQBF1NjaVRlZ2ljLmRhdGEuTW9sZWN1bGUBbQF/ARJTY2lUZWdpYy5Nb2xlY3VsZQAAAQFkAv5qAQAAAAIAAgEcGAAAAPwEAPwAAgAAAAAAAPC/ArAHaGA2ZfC/AujsS52CmxnAAAAAABgAAAD8BAD8AAIAAAAAAADwvwKcKAxaTZnMvwL6LWfVyggWwAAAAAAYAAAA/AQA/AACAAAAAAAA8L8CPfZUwm5s7j8CBfBoNmYGF8AAAAAAGAAAAPwEAPwAAgAAAAAAAPC/AtaD4Zf6HcM/AmVHy+DLmBrAAAAAABwAAAD8BAD8AAIAAAAAAADwvwKEtVaxIwzmvwIAe7cAwlMQwAAAAAAYAAAA/AgA/AACAAAAAAAA8L8C9iIvZcvu0z8CL9ygjV67B8AAAAAAGAAAAPwIAPwAAgAAAAAAAPC/AgJLDrMQ2vw/AtLvgjx5/AjAAAAAABwAAAD8CAD8AAIAAAAAAADwvwI5clvyg04DQAJk1sLvHAz8vwAAAAAYAAAA/AgA/AACAAAAAAAA8L8C7lqJnd7I9D8Ce8erYvz/578AAAAAGAAAAPwIAPwAAgAAAAAAAPC/AiqK0FrYyPQ/AtNhohISAOg/AAAAACAAAAD8BAD8AAIAAAAAAADwvwJuboFyKMcEQALEmpO1uAz4PwAAAAAYAAAA/AQA/AACAAAAAAAA8L8CgaY1EMPCBEACKKY/ywsICEAAAAAAGAAAAPwIAPwAAgAAAAAAAPC/AjjLlM95JQ9AAskSfORhDg5AAAAAABgAAAD8CAD8AAIAAAAAAADwvwI+7H1ZkiUPQALSXudpOQcVQAAAAAAYAAAA/AgA/AACAAAAAAAA8L8CHo0BwvrEFEAC9LjC30IHGEAAAAAAGAAAAPwIAPwAAgAAAAAAAPC/AqZfU3A39xlAAiyqxKJMBxVAAAAAABgAAAD8CAD8AAIAAAAAAADwvwJOaPIOQ/cZQAIA1Z9FmQ4OQAAAAAAYAAAA/AgA/AACAAAAAAAA8L8CGclA/xHFFEACnSxBi4QOCEA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AEfAAQEAAAAAAAABAgEAAAAAAAABAwEAAAAAAAABBAEAAAAAAAAEBQEAAAAAAAAFBgIAAQEAAAAGBwEAAQEAAAAHCAIAAQEAAAAICQEAAQEAAAAJCgEAAAAAAAAKCwEAAAAAAAALDAEAAAAAAAAMDQIAAQEAAAANDgEAAQEAAAAODwIAAQEAAAAPAEQBAAEBAAAAAEQAREIAAQEAAAAAREwBAAEBAAAACQBEggABAQAAAABEgETBAAEBAAAAAETARQIAAQEAAAAARQBFQQABAQAAAABFRQEAAQEAAAAARUgBAAEBAAAABgBFgQAAAAAAAABFgEXCAAEBAAAAAEXARgEAAQEAAAAARgBGQgABAQAAAABGQEaBAAEBAAAAAEaARsIAAQEAAAAARsBFgQABAQAAAAAAAAA</t>
        </r>
      </text>
    </comment>
    <comment ref="A19" authorId="0" shapeId="0" xr:uid="{1BDE7889-655B-40CB-B294-81EAF60D409D}">
      <text>
        <r>
          <rPr>
            <sz val="9"/>
            <color indexed="81"/>
            <rFont val="Tahoma"/>
            <charset val="1"/>
          </rPr>
          <t>Insight iXlW00001C0000019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gAAAD8BAD8AAIAAAAAAADwvwLakTSACA3uvgIQ+tAzmpkFQAAAAAAcAAAA/AgA/AACAAAAAAAA8L8CBLTFs+DI9L8CEssCKPX/5z8AAAAAGAAAAPwIAPwAAgAAAAAAAPC/AkQmC9NdzAXAAtQ8ILiNavM/AAAAABwAAAD8BAD8AAIAAAAAAADwvwIg0cAIEoYJwAIa3OniuhkFQAAAAAAYAAAA/AQA/AACAAAAAAAA8L8CtYzCh7GiEsACSJ5tGAiVB0AAAAAAGAAAAPwEAPwAAgAAAAAAAPC/AnOtZDs9ghTAAsnn9u/FfRFAAAAAABgAAAD8BAD8AAIAAAAAAADwvwKTUGoxt2EawALDF6tRL7gSQAAAAAAYAAAA/AQA/AACAAAAAAAA8L8CMOcySL5hHsACmZwAhK9+DEAAAAAAGAAAAPwEAPwAAgAAAAAAAPC/AsX9xs9LghzAAhStXbssGAFAAAAAABgAAAD8BAD8AAIAAAAAAADwvwKCAG8Q0qIWwAJCgRDar0b9Pw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AAAAAAAMFAQABAQAAAAUGAQABAQAAAAYHAQAAAAAAAAcIAQAAAAAAAAgJAQABAAAAAAkKAQABAAAAAAoLAQABAAAAAAsMAQABAAAAAAwNAQABAAAAAA0IAQABAAAAAAYOAgABAQAAAA4PAQABAQAAAA8ARAIAAQEAAAAARAUBAAEBAAAAAEQAREEAAQEAAAAAREECAAEBAAAADgBEgQAAAAAAAABEgETCAAEBAAAAAETARQEAAQEAAAAARQBFQgABAQAAAABFQEWBAAEBAAAAAEWARcIAAQEAAAAARcBEgQABAQAAAAAAAAA</t>
        </r>
      </text>
    </comment>
    <comment ref="A20" authorId="0" shapeId="0" xr:uid="{0918F384-0188-435A-AB3F-D4056E5C2DE1}">
      <text>
        <r>
          <rPr>
            <sz val="9"/>
            <color indexed="81"/>
            <rFont val="Tahoma"/>
            <charset val="1"/>
          </rPr>
          <t>Insight iXlW00001C0000020R0106634812S00000000P02068LAocjBAQBF1NjaVRlZ2ljLmRhdGEuTW9sZWN1bGUBbQF/ARJTY2lUZWdpYy5Nb2xlY3VsZQAAAQFkAv5qAQAAAAIAAgEdGAAAAPwEAPwAAgAAAAAAAPC/Any7jTOiewxAAqznX1g3XiHAAAAAACAAAAD8BAD8AAIAAAAAAADwvwI052V3QXYJQAIp/ZS8Dy4ewAAAAAAYAAAA/AgA/AACAAAAAAAA8L8Cv+IoB7Fo+z8CUPJSx472HMAAAAAAGAAAAPwIAPwAAgAAAAAAAPC/AlxGP5kK0eY/AhDr2amytyDAAAAAABgAAAD8CAD8AAIAAAAAAADwvwLwNI6VvSrovwL048e6exogwAAAAAAYAAAA/AgA/AACAAAAAAAA8L8CgvnoOBuT878Cvcpl9rSBGsAAAAAAGAAAAPwIAPwAAgAAAAAAAPC/AiwoDFpNmcy/AvotZ9XKCBbAAAAAABwAAAD8BAD8AAIAAAAAAADwvwJ4tVaxIwzmvwICe7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EAPwAAgAAAAAAAPC/AtwMWy+DzQTAAlIEcK219vc/AAAAABwAAAD8CAD8AAIAAAAAAADwvwLj9VTlNDEPwAIci5ax1trnPwAAAAAYAAAA/AgA/AACAAAAAAAA8L8CFjAPtiHNFMACnoCqnh7k9z8AAAAAIAAAAPwIAPwAAgAAAAAAAPC/AsPuEMls9BjAAr/w8gLiiOw/AAAAABgAAAD8BAD8AAIAAAAAAADwvwKVMGLWRs8UwAKkCorzp4sFQA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OCO+h8OrzPwKwX4mbTEMXwAAAAAABIAAEBAAAAAAAAAQIBAAAAAAAAAgMCAAEBAAAAAwQBAAEBAAAABAUCAAEBAAAABQYBAAEBAAAABgcBAAAAAAAABwgBAAAAAAAACAkCAAEBAAAACQoBAAEBAAAACgsCAAEBAAAACwwBAAEBAAAADA0CAAEBAAAADQ4BAAEBAAAADg8BAAAAAAAADwBEAQAAAAAAAABEAERBAAAAAAAAAERARIIAAAAAAAAAREBEwQAAAAAAAA4ARQIAAQEAAAAARQBFQQABAQAAAABFSAEAAQEAAAAARUsBAAEBAAAACQBFgQAAAAAAAABFgEXCAAEBAAAAAEXARgEAAQEAAAAARgBGQgABAQAAAABGQEaBAAEBAAAAAEaARsIAAQEAAAAARsBFgQABAQAAAAYARwIAAQEAAAAARwIBAAEBAAAAAAAAAA=</t>
        </r>
      </text>
    </comment>
    <comment ref="A21" authorId="0" shapeId="0" xr:uid="{04E97374-E451-4868-9A1C-AB8598D26452}">
      <text>
        <r>
          <rPr>
            <sz val="9"/>
            <color indexed="81"/>
            <rFont val="Tahoma"/>
            <charset val="1"/>
          </rPr>
          <t>Insight iXlW00001C0000021R0106634812S00000000P02204LAocjBAQBF1NjaVRlZ2ljLmRhdGEuTW9sZWN1bGUBbQF/ARJTY2lUZWdpYy5Nb2xlY3VsZQAAAQFkAv5qAQAAAAIAAgEfGAAAAPwEAPwAAgAAAAAAAPC/ApBJCF2FA9w/ArIyvTG07ibAAAAAABgAAAD8BAD8AAIAAAAAAADwvwL0iMCOBCvovwJuorE0R6wmwAAAAAAYAAAA/AQA/AACAAAAAAAA8L8C68Ta9SrJ9b8CFPIuGV3tI8AAAAAAGAAAAPwIAPwAAgAAAAAAAPC/ApvL8XNB1AbAAuytBy5JmiPAAAAAACAAAAD8CAD8AAIAAAAAAADwvwK/UsRbVH8MwAIVnh27J4olwAAAAAAcAAAA/AgA/AACAAAAAAAA8L8C0gsvyxWuC8AClP2EEl/bIMAAAAAAGAAAAPwEAPwAAgAAAAAAAPC/An66GeLgzhPAAmu5XSdLiCDAAAAAABgAAAD8CAD8AAIAAAAAAADwvwIKr2adyzsWwAIyNrxAv5IbwAAAAAAYAAAA/AgA/AACAAAAAAAA8L8Cjwcag48yHMACtuO3GIHqGsAAAAAAGAAAAPwIAPwAAgAAAAAAAPC/AkOYYD88nB7AAppHorgrbBXAAAAAABgAAAD8CAD8AAIAAAAAAADwvwJ5xhs9Jw8bwAIWBjPKFJYQwAAAAAAcAAAA/AgA/AACAAAAAAAA8L8CfqOdlQhHHMACGET59tNtBcAAAAAAGAAAAPwIAPwAAgAAAAAAAPC/ArtCKbT3EBfAAgYLKuR99v6/AAAAABgAAAD8CAD8AAIAAAAAAADwvwK+gxzHr6ASwAL4neqvSI4HwAAAAAAcAAAA/AQA/AACAAAAAAAA8L8CtPeFHwCGCcACxJW/fsoZBcAAAAAAGAAAAPwIAPwAAgAAAAAAAPC/AgwCqjYNgwHAAuA1R6smCw7AAAAAABgAAAD8CAD8AAIAAAAAAADwvwIw1jcGlzkFwALEhDg5O7oUwAAAAAAYAAAA/AgA/AACAAAAAAAA8L8CNCX9vTZm+r8CCJ45yTAwGcAAAAAAGAAAAPwIAPwAAgAAAAAAAPC/AlC+F1/vXse/AgJ9puSN8RfAAAAAABgAAAD8CAD8AAIAAAAAAADwvwLQge/MFwbSPwL8LRRQ9TwSwAAAAAAgAAAA/AQA/AACAAAAAAAA8L8Cvu8iTZX8+z8CYEuzFg77EMAAAAAAGAAAAPwEAPwAAgAAAAAAAPC/AhkrwBiF8wBAAvywNHgT1AjAAAAAABgAAAD8CAD8AAIAAAAAAADwvwII/62B3BbnvwLOBd0a/o0LwAAAAAAcAAAA/AgA/AACAAAAAAAA8L8CVcNJI2UYFcACoxeKv1I+EcAAAAAAGAAAAPwIAPwAAgAAAAAAAPC/AqZ6cXK3rhLAAh3VNLSnvBbAAAAAABgAAAD8CAD8AAIAAAAAAADwvwLE4QMwo2gWwAKwwAQao2HcvwAAAAAYAAAA/AgA/AACAAAAAAAA8L8CH7khq4vzGsACuMo+voXs4D8AAAAAGAAAAPwIAPwAAgAAAAAAAPC/ApYBvr7k2BnAAoYRMmarBgBAAAAAABgAAAD8CAD8AAIAAAAAAADwvwJREeu6ETAUwAJerZG03wIEQAAAAAAYAAAA/AgA/AACAAAAAAAA8L8CmN0HJMpDD8ACnI575RRn+D8AAAAAHAAAAPwIAPwAAgAAAAAAAPC/Aqjs2PeKvBDAAsBaFXMGAKo/AAAAAAEiAAQEAAAAAAAABAgEAAAAAAAACAwEAAAAAAAADBAIAAAAAAAADBQEAAAAAAAAFBgEAAAAAAAAGBwEAAAAAAAAHCAEAAQEAAAAICQIAAQEAAAAJCgEAAQEAAAAKCwIAAQEAAAALDAEAAQEAAAAMDQIAAQEAAAANDgEAAAAAAAAODwEAAAAAAAAPAEQCAAEBAAAAAEQAREEAAQEAAAAAREBEggABAQAAAABEgETBAAEBAAAAAETARQEAAAAAAAAARQBFQQAAAAAAAABEwEWCAAEBAAAAAEWPAQABAQAAAA0ARcEAAQEAAAAARcoBAAEBAAAAAEXARgEAAQEAAAAARgcCAAEBAAAADABGQQAAAAAAAABGQEaCAAEBAAAAAEaARsEAAQEAAAAARsBHAgABAQAAAABHAEdBAAEBAAAAAEdAR4IAAQEAAAAAR4BGQQABAQAAAAAAAAA</t>
        </r>
      </text>
    </comment>
    <comment ref="A22" authorId="0" shapeId="0" xr:uid="{FFF85853-773A-4E6D-AC35-ECFAF04F3F27}">
      <text>
        <r>
          <rPr>
            <sz val="9"/>
            <color indexed="81"/>
            <rFont val="Tahoma"/>
            <charset val="1"/>
          </rPr>
          <t>Insight iXlW00001C0000022R0106634812S00000000P01932LAocjBAQBF1NjaVRlZ2ljLmRhdGEuTW9sZWN1bGUBbQF/ARJTY2lUZWdpYy5Nb2xlY3VsZQAAAQFkAv5qAQAAAAIAAgEbGAAAAPwEAPwAAgAAAAAAAPC/AlINlVrItAJAAsKpS2uUmfW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tDc7s9/TgPAApmBJVkxDPy/AAAAABgAAAD8CAD8AAIAAAAAAADwvwK6t5Et+dn8vwL6MfkLgPwIwAAAAAAYAAAA/AgA/AACAAAAAAAA8L8CLxBtJb1tBMACv+zzWSKxEcAAAAAAGAAAAPwIAPwAAgAAAAAAAPC/Ary7ffwMev6/AhB2Fi1jFBfAAAAAABgAAAD8CAD8AAIAAAAAAADwvwISwVwF2AAGwAItBhgJDAkcwAAAAAAYAAAA/AgA/AACAAAAAAAA8L8C9LjsbRH8EMACFOwykXqVG8AAAAAAGAAAAPwIAPwAAgAAAAAAAPC/AmjaZK/OlRPAApS+sTFALRbAAAAAABgAAAD8CAD8AAIAAAAAAADwvwKufnbI5jMQwAKkGxq/ljgRwAAAAAAYAAAA/AQA/AACAAAAAAAA8L8CjhPhmXNeFMACrEhbHWtFIMAAAAAAGAAAAPwEAPwAAgAAAAAAAPC/Aqdz8SaQShLAAib/oE1HbyLAAAAAABgAAAD8BAD8AAIAAAAAAADwvwL6GKQ5vScZwAJ5RGlC/xYgwAAAAAAYAAAA/AQA/AACAAAAAAAA8L8CdCB4CqkTF8ACzgtoyLdAIsAAAAAAGAAAAPwIAPwAAgAAAAAAAPC/Aizu5WWJ7tO/Anxs429fuwfAAAAAABwAAAD8BAD8AAIAAAAAAADwvwKsc0iHUgzmPwIBeFXqwFMQwAAAAAAYAAAA/AQA/AACAAAAAAAA8L8CCvevzk6azD8C9osJdsoIFsAAAAAAGAAAAPwEAPwAAgAAAAAAAPC/AlmvrFxEk/M/AsZfrMq0gRrAAAAAABgAAAD8BAD8AAIAAAAAAADwvwJMOxX/EivoPwKZEWO1exogwAAAAAAYAAAA/AQA/AACAAAAAAAA8L8CwE7pgrTQ5r8Cr9oZ2LK3IMAAAAAAGAAAAPwEAPwAAgAAAAAAAPC/Ah4cJIGFaPu/At5/GXWR9hzAAAAAABgAAAD8BAD8AAIAAAAAAADwvwL6VhqbzurzvwJ5j5+BTkMXwAAAAAAcAAAA/AgA/AACAAAAAAAA8L8CIIqKpuix0D4C8gBxNAEA+L8AAAAAAR4ABAQAAAAAAAAECAgABAQAAAAIDAQABAQAAAAMEAgABAQAAAAQFAQABAQAAAAUGAgABAQAAAAYHAQABAQAAAAcIAQAAAAAAAAgJAgABAQAAAAkKAQABAQAAAAoLAgABAQAAAAsMAQABAQAAAAwNAgABAQAAAA0IAQABAQAAAAsOAQAAAAAAAA4PAQAAAAAAAA4ARAEAAAAAAAAOAERBAAAAAAAABwBEggABAQAAAABEgETBAAAAAAAAAETARQEAAAAAAAAARQBFQQABAAAAAABFQEWBAAEAAAAAAEWARcEAAQAAAAAARcBGAQABAAAAAABGAEZBAAEAAAAAAEZARQEAAQAAAAAARIBGgQABAQAAAABGgQEAAQEAAAAARoUBAAEBAAAAAAAAAA=</t>
        </r>
      </text>
    </comment>
    <comment ref="A23" authorId="0" shapeId="0" xr:uid="{0FBE2BAA-83AC-4A25-9F2F-3684C11E6611}">
      <text>
        <r>
          <rPr>
            <sz val="9"/>
            <color indexed="81"/>
            <rFont val="Tahoma"/>
            <charset val="1"/>
          </rPr>
          <t>Insight iXlW00001C0000023R0106634812S00000000P02408LAocjBAQBF1NjaVRlZ2ljLmRhdGEuTW9sZWN1bGUBbQF/ARJTY2lUZWdpYy5Nb2xlY3VsZQAAAQFkAv5qAQAAAAIAAgEi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WpLLjAra/D8Cm7T2Anv8CMAAAAAAHAAAAPwIAPwAAgAAAAAAAPC/AjlyW/KDTgNAAmjWwu8cDPy/AAAAABgAAAD8CAD8AAIAAAAAAADwvwLuWomd3sj0PwJ7x6ti/P/nvwAAAAAYAAAA/AgA/AACAAAAAAAA8L8CKorQWtjI9D8C02GiEhIA6D8AAAAAIAAAAPwEAPwAAgAAAAAAAPC/Am5ugXIoxwRAAsSak7W4DPg/AAAAABgAAAD8BAD8AAIAAAAAAADwvwKBpjUQw8IEQAIopj/LCwgIQAAAAAAYAAAA/AgA/AACAAAAAAAA8L8COMuUz3klD0ACyRJ85GEODkAAAAAAGAAAAPwIAPwAAgAAAAAAAPC/Aj7sfVmSJQ9AAtJe52k5BxVAAAAAABgAAAD8CAD8AAIAAAAAAADwvwIejQHC+sQUQAL0uMLfQgcYQAAAAAAYAAAA/AgA/AACAAAAAAAA8L8Cpl9TcDf3GUACLKrEokwHFUAAAAAAGAAAAPwIAPwAAgAAAAAAAPC/Ak5o8g5D9xlAAgDVn0WZDg5AAAAAABgAAAD8CAD8AAIAAAAAAADwvwIZyUD/EcUUQAKdLEGLhA4IQAAAAAAYAAAA/AgA/AACAAAAAAAA8L8CgUmWpuix4L4COepvNAEA+D8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tazKF9rbO4/AlI1DVBmBhfAAAAAABgAAAD8BAD8AAIAAAAAAADwvwJMUo7zPoHiPwKR1yILd3YSwAAAAAAYAAAA/AQA/AACAAAAAAAA8L8C4MWxAP2b878CyIFLOdGAGsAAAAAAGAAAAPwEAPwAAgAAAAAAAPC/AgA7UlArUui/AgldrA/tGiDAAAAAABgAAAD8BAD8AAIAAAAAAADwvwL29ZbiIvv4vwIRDq3kSOQhwAAAAAAYAAAA/AQA/AACAAAAAAAA8L8C2O08/SyB2j8CGzwT1rqZIMAAAAAAGAAAAPwEAPwAAgAAAAAAAPC/AoS4aVC1yNi/Ajw8UpztYiLAAAAAAAElAAQEAAAAAAAABAgEAAAAAAAACAwIAAQEAAAADBAEAAQEAAAAEBQIAAQEAAAAFBgEAAQEAAAAGBwIAAQEAAAAHAgEAAQEAAAAFCAEAAAAAAAAICQEAAQEAAAAJCgIAAQEAAAAKCwEAAQEAAAALDAEAAAAAAAAMDQEAAAAAAAANDgEAAAAAAAAODwIAAQEAAAAPAEQBAAEBAAAAAEQAREIAAQEAAAAAREBEgQABAQAAAABEgETCAAEBAAAAAETOAQABAQAAAAsARQIAAQEAAAAARQBFQQABAQAAAABFQEWCAAEBAAAAAEWARcEAAQEAAAAARcoBAAEBAAAAAEXARgEAAQEAAAAARggCAAEBAAAAAEYARkEAAAAAAAAARkBGgQAAAAAAAABGgEbBAAAAAAAAAEaARwEAAAAAAAAARoBHQQAAAAAAAABHQEeBAAAAAAAAAEeAR8EAAAAAAAAAR4BIAQAAAAAAAABHgEhBAAAAAAAAAAAAAA=</t>
        </r>
      </text>
    </comment>
    <comment ref="A24" authorId="0" shapeId="0" xr:uid="{47768D74-CF46-4D3B-AB46-0DFC3CB199E8}">
      <text>
        <r>
          <rPr>
            <sz val="9"/>
            <color indexed="81"/>
            <rFont val="Tahoma"/>
            <charset val="1"/>
          </rPr>
          <t>Insight iXlW00001C0000024R0106634812S00000000P01716LAocjBAQBF1NjaVRlZ2ljLmRhdGEuTW9sZWN1bGUBbQF/ARJTY2lUZWdpYy5Nb2xlY3VsZQAAAQFkAv5qAQAAAAIAAgEYGAAAAPwEAPwAAgAAAAAAAPC/ArAHaGA2ZfC/AujsS52CmxnAAAAAABgAAAD8BAD8AAIAAAAAAADwvwKcKAxaTZnMvwL6LWfVyggWwAAAAAAYAAAA/AQA/AACAAAAAAAA8L8CPfZUwm5s7j8CBfBoNmYGF8AAAAAAHAAAAPwEAPwAAgAAAAAAAPC/AoS1VrEjDOa/AgB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GAAAAPwEAPwAAgAAAAAAAPC/AnW7Gi7EtALAAqtGm+CimfW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gAAAD8CAD8AAIAAAAAAADwvwKk7nmE7zMQQAKLjtx8jTgRwAAAAAAYAAAA/AQA/AACAAAAAAAA8L8C7kgamYZeFEACq44HF2VFIMAAAAAAJAAAAPwEAPwAAgAAAAAAAPC/Ajw8JQymShJAAk+Fb/lBbyLAAAAAACQAAAD8BAD8AAIAAAAAAADwvwL0D6z6zycZQAIqm7ih9xYgwAAAAAAkAAAA/AQA/AACAAAAAAAA8L8CV+NKsb4TF0ACIvXp2bBAIsAAAAAAARoABAQAAAAAAAAECAQAAAAAAAAEDAQAAAAAAAAMEAQAAAAAAAAQFAgABAQAAAAUGAQABAQAAAAYHAgABAQAAAAcIAQABAQAAAAgJAgABAQAAAAkKAQABAQAAAAoLAgABAQAAAAsMAQAAAAAAAAsNAQABAQAAAA0EAQABAQAAAA0HAQABAQAAAAUOAQAAAAAAAA4PAgABAQAAAA8ARAEAAQEAAAAARABEQgABAQAAAABEQESBAAEBAAAAAESARMIAAQEAAAAARM4BAAEBAAAAAERARQEAAAAAAAAARQBFQQAAAAAAAABFAEWBAAAAAAAAAEUARcEAAAAAAAAAAAAAA==</t>
        </r>
      </text>
    </comment>
    <comment ref="A25" authorId="0" shapeId="0" xr:uid="{0F199467-4F0C-4371-A1E7-1D63A3254E07}">
      <text>
        <r>
          <rPr>
            <sz val="9"/>
            <color indexed="81"/>
            <rFont val="Tahoma"/>
            <charset val="1"/>
          </rPr>
          <t>Insight iXlW00001C0000025R0106634812S00000000P01936LAocjBAQBF1NjaVRlZ2ljLmRhdGEuTW9sZWN1bGUBbQF/ARJTY2lUZWdpYy5Nb2xlY3VsZQAAAQFkAv5qAQAAAAIAAgEb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WpLLjAra/D8Cm7T2Anv8CMAAAAAAGAAAAPwIAPwAAgAAAAAAAPC/AjlyW/KDTgNAAmjWwu8cDPy/AAAAABwAAAD8CAD8AAIAAAAAAADwvwLuWomd3sj0PwJ7x6ti/P/nvwAAAAAYAAAA/AgA/AACAAAAAAAA8L8CKorQWtjI9D8C02GiEhIA6D8AAAAAGAAAAPwIAPwAAgAAAAAAAPC/AoFJlqboseC+AjnqbzQBAPg/AAAAABgAAAD8CAD8AAIAAAAAAADwvwIEtMWz4Mj0vwISywIo9f/nPwAAAAAYAAAA/AgA/AACAAAAAAAA8L8CA8YOcdrI9L8C2JL71woA6L8AAAAAIAAAAPwEAPwAAgAAAAAAAPC/AvSxDe98zQTAAnrRPmLL9ve/AAAAABgAAAD8BAD8AAIAAAAAAADwvwJfEM7IMTEPwAKPoKXJF9vnvwAAAAAYAAAA/AgA/AACAAAAAAAA8L8CstBTmB7NFMACCfZ/B0rk978AAAAAGAAAAPwIAPwAAgAAAAAAAPC/Ah/NbQJl/xnAAlv3hIvhyOe/AAAAABgAAAD8CAD8AAIAAAAAAADwvwL1x2udnzEfwAIPuhIbWOT3vwAAAAAYAAAA/AgA/AACAAAAAAAA8L8CDxxYFacxH8ACLhGADSzyB8AAAAAAAREAAAD8BAD8AAIAAAAAAADwvwIleZQW66whwAJorFtD7r4MwAAAAAAYAAAA/AgA/AACAAAAAAAA8L8CSzVH8nP/GcACxOw/lznyDcAAAAAAAREAAAD8BAD8AAIAAAAAAADwvwL+EKpWev8ZwAKagWiY6cUTwAAAAAAYAAAA/AgA/AACAAAAAAAA8L8CnCK70TjNFMACfRNDu0fyB8AAAAAAGAAAAPwIAPwAAgAAAAAAAPC/AiCKiqbosdA+AvIAcTQBAPi/AAAAABwAAAD8CAD8AAIAAAAAAADwvwLqIi9ly+7TPwIw3KCNXrsHwAAAAAABHgAEBAAAAAAAAAQIBAAAAAAAAAgMCAAEBAAAAAwQBAAEBAAAABAUCAAEBAAAABQYBAAEBAAAABgcCAAEBAAAABwIBAAEBAAAABQgBAAAAAAAACAkCAAEBAAAACQoBAAEBAAAACgsBAAEBAAAACwwCAAEBAAAADA0BAAEBAAAADQ4CAAEBAAAADg8BAAAAAAAADwBEAQAAAAAAAABEAERBAAAAAAAAAERARIIAAQEAAAAARIBEwQABAQAAAABEwEUCAAEBAAAAAEUARUEAAAAAAAAARQBFgQABAQAAAABFgEXBAAAAAAAAAEWARgIAAQEAAAAARgBEQQABAQAAAA4ARkEAAQEAAAAARkoBAAEBAAAAAEZARoIAAQEAAAAARogBAAEBAAAAAAAAAA=</t>
        </r>
      </text>
    </comment>
    <comment ref="A26" authorId="0" shapeId="0" xr:uid="{D5C6106F-54A2-4C4E-A6B2-685CEE8B75D5}">
      <text>
        <r>
          <rPr>
            <sz val="9"/>
            <color indexed="81"/>
            <rFont val="Tahoma"/>
            <charset val="1"/>
          </rPr>
          <t>Insight iXlW00001C0000026R0106634812S00000000P01732LAocjBAQBF1NjaVRlZ2ljLmRhdGEuTW9sZWN1bGUBbQF/ARJTY2lUZWdpYy5Nb2xlY3VsZQAAAQFkAv5qAQAAAAIAAgEY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WpLLjAra/D8Cm7T2Anv8CMAAAAAAHAAAAPwIAPwAAgAAAAAAAPC/AjlyW/KDTgNAAmj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GAAAAPwEAPwAAgAAAAAAAPC/AnW7Gi7EtALAAqtGm+CimfW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sABAQAAAAAAAAECAQAAAAAAAAIDAgABAQAAAAMEAQABAQAAAAQFAgABAQAAAAUGAQABAQAAAAYHAgABAQAAAAcCAQABAQAAAAUIAQAAAAAAAAgJAQABAQAAAAkKAgABAQAAAAoLAQABAQAAAAsMAgABAQAAAAwNAQABAQAAAA0OAgABAQAAAA4PAQAAAAAAAA4ARAEAAQEAAAAARAoBAAEBAAAAAEQAREEAAQEAAAAAREgCAAEBAAAAAERARIEAAAAAAAAARIBEwQAAAAAAAABEwEUBAAEAAAAAAEUARUEAAQAAAAAARUBFgQABAAAAAABFgEXBAAEAAAAAAEXARMEAAQAAAAAAAAAAA==</t>
        </r>
      </text>
    </comment>
    <comment ref="A27" authorId="0" shapeId="0" xr:uid="{64DA0051-279C-4833-AF47-6BD1C8B7F5A1}">
      <text>
        <r>
          <rPr>
            <sz val="9"/>
            <color indexed="81"/>
            <rFont val="Tahoma"/>
            <charset val="1"/>
          </rPr>
          <t>Insight iXlW00001C0000027R0106634812S00000000P01800LAocjBAQBF1NjaVRlZ2ljLmRhdGEuTW9sZWN1bGUBbQF/ARJTY2lUZWdpYy5Nb2xlY3VsZQAAAQFkAv5qAQAAAAIAAgEZ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QA/AACAAAAAAAA8L8C2pE0gAgN7r4CEPrQM5qZBUA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mvjYzT9ufG/As5sh9kl0RrAAAAAABgAAAD8BAD8AAIAAAAAAADwvwLK+2VOGnLMvwJNNXpH0KgfwAAAAAAYAAAA/AQA/AACAAAAAAAA8L8CMEAJqrw+8z8CqNRSiVnJHcAAAAAAGAAAAPwEAPwAAgAAAAAAAPC/AnYGq558KvM/AtqbFaxbyRfAAAAAAAEcAAQEAAAAAAAABAgEAAAAAAAABAwEAAAAAAAADBAIAAQEAAAAEBQEAAQEAAAAFBgIAAQEAAAAGBwEAAQEAAAAHCAIAAQEAAAAIAwEAAQEAAAAGCQEAAAAAAAAJCgEAAQEAAAAKCwIAAQEAAAALDAEAAQEAAAAMDQIAAQEAAAANDgEAAAAAAAANDwEAAQEAAAAPAEQCAAEBAAAAAEQAREEAAQEAAAAAREsBAAEBAAAAAERARIEAAQEAAAAARIkCAAEBAAAAAESARMEAAAAAAAAARMBFAQAAAAAAAABFAEVBAAEAAAAAAEVARYEAAQAAAAAARYBFwQABAAAAAABFwEYBAAEAAAAAAEYARQEAAQAAAAAAAAAAA==</t>
        </r>
      </text>
    </comment>
    <comment ref="A28" authorId="0" shapeId="0" xr:uid="{024CE5B9-7F1F-46D3-9E0C-BF27093036ED}">
      <text>
        <r>
          <rPr>
            <sz val="9"/>
            <color indexed="81"/>
            <rFont val="Tahoma"/>
            <charset val="1"/>
          </rPr>
          <t>Insight iXlW00001C0000028R0106634812S00000000P01800LAocjBAQBF1NjaVRlZ2ljLmRhdGEuTW9sZWN1bGUBbQF/ARJTY2lUZWdpYy5Nb2xlY3VsZQAAAQFkAv5qAQAAAAIAAgEZ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QA/AACAAAAAAAA8L8C2pE0gAgN7r4CEPrQM5qZBUA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mvjYzT9ufG/As5sh9kl0RrAAAAAABgAAAD8BAD8AAIAAAAAAADwvwLK+2VOGnLMvwJNNXpH0KgfwAAAAAAYAAAA/AQA/AACAAAAAAAA8L8CMEAJqrw+8z8CqNRSiVnJHcAAAAAAGAAAAPwEAPwAAgAAAAAAAPC/AnYGq558KvM/AtqbFaxbyRfAAAAAAAEcAAQEAAAAAAAABAgEAAAAAAAABAwEAAAAAAAADBAIAAQEAAAAEBQEAAQEAAAAFBgIAAQEAAAAGBwEAAQEAAAAHCAIAAQEAAAAIAwEAAQEAAAAGCQEAAAAAAAAJCgEAAQEAAAAKCwIAAQEAAAALDAEAAQEAAAAMDQIAAQEAAAANDgEAAAAAAAANDwEAAQEAAAAPAEQCAAEBAAAAAEQAREEAAQEAAAAAREsBAAEBAAAAAERARIEAAQEAAAAARIkCAAEBAAAAAESARMEAAAAAAAAARMBFAQAAAAAAAABFAEVBAAEAAAAAAEVARYEAAQAAAAAARYBFwQABAAAAAABFwEYBAAEAAAAAAEYARQEAAQAAAAAAAAAAA==</t>
        </r>
      </text>
    </comment>
    <comment ref="A29" authorId="0" shapeId="0" xr:uid="{6FE46D09-678F-4EF7-B35A-52795C2E053E}">
      <text>
        <r>
          <rPr>
            <sz val="9"/>
            <color indexed="81"/>
            <rFont val="Tahoma"/>
            <charset val="1"/>
          </rPr>
          <t>Insight iXlW00001C0000029R0106634812S00000000P01868LAocjBAQBF1NjaVRlZ2ljLmRhdGEuTW9sZWN1bGUBbQF/ARJTY2lUZWdpYy5Nb2xlY3VsZQAAAQFkAv5qAQAAAAIAAgEa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BAD8AAIAAAAAAADwvwKmnV8gyLQCwAI+mj1Yj5n1vwAAAAAYAAAA/AgA/AACAAAAAAAA8L8C7Hi059fI9L8CcDe4xA0A6D8AAAAAGAAAAPwIAPwAAgAAAAAAAPC/AgAA8EF21do+AjBEnasCAPg/AAAAABgAAAD8CAD8AAIAAAAAAADwvwJIqOMm4cj0PwKQL6BS///nPwAAAAAcAAAA/AgA/AACAAAAAAAA8L8CE3uUEd/I9D8CGKJfrQAA6L8AAAAAGAAAAPwIAPwAAgAAAAAAAPC/AqRGR8eCTgNAAipHQC8iDPy/AAAAABwAAAD8BAD8AAIAAAAAAADwvwJ63peOFAkPQAIG++yDfhv3vwAAAAAYAAAA/AQA/AACAAAAAAAA8L8CwA5Q8XiHE0ACagLn4n18BMAAAAAAGAAAAPwEAPwAAgAAAAAAAPC/Aq4PCST/ZhlAAlkGu5XOBwLAAAAAABgAAAD8BAD8AAIAAAAAAADwvwJr7VBmCGcdQAJPNU7TefkKwAAAAAAYAAAA/AQA/AACAAAAAAAA8L8Cdiz0sZiHG0AC3u2aNv8vE8AAAAAAGAAAAPwEAPwAAgAAAAAAAPC/AqFXLIsfqBVAAuRISXdsahTAAAAAABgAAAD8BAD8AAIAAAAAAADwvwLvrcyBFagRQAKIZCsVL+MPwAAAAAABHQAEBAAAAAAAAAQIBAAAAAAAAAQMBAAAAAAAAAwQCAAEBAAAABAUBAAEBAAAABQYCAAEBAAAABgcBAAEBAAAABwgCAAEBAAAACAMBAAEBAAAABgkBAAAAAAAACQoBAAEBAAAACgsCAAEBAAAACwwBAAEBAAAADA0BAAAAAAAADA4CAAEBAAAADg8BAAEBAAAADwBEAgABAQAAAABEAERBAAEBAAAAAERLAQABAQAAAABEQESBAAEBAAAAAESJAgABAQAAAABEgETBAAAAAAAAAETARQEAAAAAAAAARQBFQQABAAAAAABFQEWBAAEAAAAAAEWARcEAAQAAAAAARcBGAQABAAAAAABGAEZBAAEAAAAAAEZARQEAAQAAAAAAAAAAA==</t>
        </r>
      </text>
    </comment>
    <comment ref="A30" authorId="0" shapeId="0" xr:uid="{DB25F190-5BE5-4257-AE93-A452A5984970}">
      <text>
        <r>
          <rPr>
            <sz val="9"/>
            <color indexed="81"/>
            <rFont val="Tahoma"/>
            <charset val="1"/>
          </rPr>
          <t>Insight iXlW00001C0000030R0106634812S00000000P01732LAocjBAQBF1NjaVRlZ2ljLmRhdGEuTW9sZWN1bGUBbQF/ARJTY2lUZWdpYy5Nb2xlY3VsZQAAAQFkAv5qAQAAAAIAAgEY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WpLLjAra/D8Cm7T2Anv8CMAAAAAAHAAAAPwIAPwAAgAAAAAAAPC/AjlyW/KDTgNAAmjWwu8cDPy/AAAAABgAAAD8CAD8AAIAAAAAAADwvwLuWomd3sj0PwJ7x6ti/P/nvwAAAAAYAAAA/AgA/AACAAAAAAAA8L8CKorQWtjI9D8C02GiEhIA6D8AAAAAGAAAAPwIAPwAAgAAAAAAAPC/AoFJlqboseC+AjnqbzQBAPg/AAAAABgAAAD8BAD8AAIAAAAAAADwvwLakTSACA3uvgIQ+tAzmpkFQAAAAAAYAAAA/AgA/AACAAAAAAAA8L8CBLTFs+DI9L8CEssCKPX/5z8AAAAAGAAAAPwIAPwAAgAAAAAAAPC/AgPGDnHayPS/AtiS+9cKAOi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sABAQAAAAAAAAECAQAAAAAAAAIDAgABAQAAAAMEAQABAQAAAAQFAgABAQAAAAUGAQABAQAAAAYHAgABAQAAAAcCAQABAQAAAAUIAQAAAAAAAAgJAQABAQAAAAkKAgABAQAAAAoLAQABAQAAAAsMAgABAQAAAAwNAQAAAAAAAAwOAQABAQAAAA4PAgABAQAAAA8ARAEAAQEAAAAARAoBAAEBAAAAAEQAREEAAQEAAAAAREgCAAEBAAAAAERARIEAAAAAAAAARIBEwQAAAAAAAABEwEUBAAEAAAAAAEUARUEAAQAAAAAARUBFgQABAAAAAABFgEXBAAEAAAAAAEXARMEAAQAAAAAAAAAAA==</t>
        </r>
      </text>
    </comment>
    <comment ref="A31" authorId="0" shapeId="0" xr:uid="{2A74422A-5CDD-41AC-8BEA-043063EA39CC}">
      <text>
        <r>
          <rPr>
            <sz val="9"/>
            <color indexed="81"/>
            <rFont val="Tahoma"/>
            <charset val="1"/>
          </rPr>
          <t>Insight iXlW00001C0000031R0106634812S00000000P01948LAocjBAQBF1NjaVRlZ2ljLmRhdGEuTW9sZWN1bGUBbQF/ARJTY2lUZWdpYy5Nb2xlY3VsZQAAAQFkAv5qAQAAAAIAAgEbGAAAAPwEAPwAAgAAAAAAAPC/Ar8hvfLajA5AAuLMj/dM8CLAAAAAAAEQAAAA/AQA/AACAAAAAAAA8L8CnjX7x5r8EUACHjG2D1X1IM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gA/AACAAAAAAAA8L8CAADwQXbV2j4CMESdqwIA+D8AAAAAGAAAAPwIAPwAAgAAAAAAAPC/Akio4ybhyPQ/ApAvoFL//+c/AAAAABwAAAD8CAD8AAIAAAAAAADwvwITe5QR38j0PwIYol+tAADovwAAAAAYAAAA/AgA/AACAAAAAAAA8L8CpEZHx4JOA0ACKkdALyIM/L8AAAAAHAAAAPwEAPwAAgAAAAAAAPC/Anrel44UCQ9AAgb77IN+G/e/AAAAABgAAAD8CAD8AAIAAAAAAADwvwLADlDxeIcTQAJqAufifXwEwAAAAAAYAAAA/AgA/AACAAAAAAAA8L8Crg8JJP9mGUACWQa7lc4HAsAAAAAAGAAAAPwIAPwAAgAAAAAAAPC/AmvtUGYIZx1AAk81TtN5+QrAAAAAABgAAAD8CAD8AAIAAAAAAADwvwJ2LPSxmIcbQALe7Zo2/y8TwAAAAAAgAAAA/AQA/AACAAAAAAAA8L8C3B4aWg6DHkACzLn/E+FjGMAAAAAAGAAAAPwEAPwAAgAAAAAAAPC/AvRlgk6IexpAAk1OUND41RzAAAAAACAAAAD8BAD8AAIAAAAAAADwvwIYsIsJYgIVQAK2QHZLoGAawAAAAAAYAAAA/AgA/AACAAAAAAAA8L8CoVcsix+oFUAC5EhJd2xqFMAAAAAAGAAAAPwIAPwAAgAAAAAAAPC/Au+tzIEVqBFAAohkKxUv4w/AAAAAAAEfAAQEAAAAAAAABAgEAAAAAAAACAwIAAQEAAAADBAEAAQEAAAAEBQIAAQEAAAAFBgEAAQEAAAAGBwIAAQEAAAAHAgEAAQEAAAAFCAEAAAAAAAAICQEAAQEAAAAJCgIAAQEAAAAKCwEAAQEAAAALDAIAAQEAAAAMDQEAAQEAAAANDgIAAQEAAAAODwEAAQEAAAAPCgEAAQEAAAAPAEQBAAEBAAAAAEQIAgABAQAAAABEAERBAAAAAAAAAERARIEAAAAAAAAARIBEwgABAQAAAABEwEUBAAEBAAAAAEUARUIAAQEAAAAARUBFgQABAAAAAABFgEXBAAEAAAAAAEXARgEAAQAAAAAARgBGQQABAAAAAABGQEVBAAEBAAAAAEZARoIAAQEAAAAARoBEgQABAQAAAAAAAAA</t>
        </r>
      </text>
    </comment>
    <comment ref="A32" authorId="0" shapeId="0" xr:uid="{F0EB8792-C546-41BB-AD09-CE7103BAA43A}">
      <text>
        <r>
          <rPr>
            <sz val="9"/>
            <color indexed="81"/>
            <rFont val="Tahoma"/>
            <charset val="1"/>
          </rPr>
          <t>Insight iXlW00001C0000032R0106634812S00000000P01880LAocjBAQBF1NjaVRlZ2ljLmRhdGEuTW9sZWN1bGUBbQF/ARJTY2lUZWdpYy5Nb2xlY3VsZQAAAQFkAv5qAQAAAAIAAgEaAREAAAD8BAD8AAIAAAAAAADwvwKESCl18HkRQAIIQzL81mk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XJLLjAra/D8CnbT2Anv8CMAAAAAAHAAAAPwIAPwAAgAAAAAAAPC/AlDK4Yq07tM/AiBZxEBeuwfAAAAAABgAAAD8CAD8AAIAAAAAAADwvwIAACAE+FXEPgLAGkW9///3vwAAAAAYAAAA/AgA/AACAAAAAAAA8L8CKJp9Kd7I9L8C8CZGO/L/578AAAAAGAAAAPwIAPwAAgAAAAAAAPC/Aux4tOfXyPS/AnA3uMQNAOg/AAAAABgAAAD8CAD8AAIAAAAAAADwvwIAAPBBdtXaPgIwRJ2rAgD4PwAAAAAYAAAA/AgA/AACAAAAAAAA8L8CSKjjJuHI9D8CkC+gUv//5z8AAAAAHAAAAPwIAPwAAgAAAAAAAPC/AhN7lBHfyPQ/AhiiX60AAOi/AAAAABgAAAD8CAD8AAIAAAAAAADwvwKkRkfHgk4DQAIqR0AvIgz8vwAAAAAcAAAA/AQA/AACAAAAAAAA8L8Cet6XjhQJD0ACBvvsg34b978AAAAAGAAAAPwIAPwAAgAAAAAAAPC/AsAOUPF4hxNAAmoC5+J9fATAAAAAABgAAAD8CAD8AAIAAAAAAADwvwKuDwkk/2YZQAJZBruVzgcCwAAAAAAYAAAA/AgA/AACAAAAAAAA8L8Ca+1QZghnHUACTzVO03n5CsAAAAAAGAAAAPwIAPwAAgAAAAAAAPC/AnYs9LGYhxtAAt7tmjb/LxPAAAAAACAAAAD8BAD8AAIAAAAAAADwvwLcHhpaDoMeQALMuf8T4WMYwAAAAAAYAAAA/AQA/AACAAAAAAAA8L8C9GWCToh7GkACTU5Q0PjVHMAAAAAAIAAAAPwEAPwAAgAAAAAAAPC/AhiwiwliAhVAArZAdkugYBrAAAAAABgAAAD8CAD8AAIAAAAAAADwvwKhVyyLH6gVQALkSEl3bGoUwAAAAAAYAAAA/AgA/AACAAAAAAAA8L8C763MgRWoEUACiGQrFS/jD8AAAAAAAR4ABAQAAAAAAAAECAgABAQAAAAIDAQABAQAAAAMEAgABAQAAAAQFAQABAQAAAAUGAgABAQAAAAYBAQABAQAAAAQHAQAAAAAAAAcIAQABAQAAAAgJAgABAQAAAAkKAQABAQAAAAoLAgABAQAAAAsMAQABAQAAAAwNAgABAQAAAA0OAQABAQAAAA4JAQABAQAAAA4PAQABAQAAAA8HAgABAQAAAA8ARAEAAAAAAAAARABEQQAAAAAAAABEQESCAAEBAAAAAESARMEAAQEAAAAARMBFAgABAQAAAABFAEVBAAEAAAAAAEVARYEAAQAAAAAARYBFwQABAAAAAABFwEYBAAEAAAAAAEYARQEAAQEAAAAARgBGQgABAQAAAABGQERBAAEBAAAAAAAAAA=</t>
        </r>
      </text>
    </comment>
    <comment ref="A33" authorId="0" shapeId="0" xr:uid="{54E7F97A-70F9-4415-A6FC-51BEEBB70424}">
      <text>
        <r>
          <rPr>
            <sz val="9"/>
            <color indexed="81"/>
            <rFont val="Tahoma"/>
            <charset val="1"/>
          </rPr>
          <t>Insight iXlW00001C0000033R0106634812S00000000P02000LAocjBAQBF1NjaVRlZ2ljLmRhdGEuTW9sZWN1bGUBbQF/ARJTY2lUZWdpYy5Nb2xlY3VsZQAAAQFkAv5qAQAAAAIAAgEcGAAAAPwEAPwAAgAAAAAAAPC/AqZ+Vqa/yxZAAra63RFSISHAAAAAACAAAAD8BAD8AAIAAAAAAADwvwKkf9pCTQISQAIp0JRX9vM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gAAAA/AQA/AACAAAAAAAA8L8CmjbWqM8S+D8CFAmJ2SWAIMAAAAAAGAAAAPwEAPwAAgAAAAAAAPC/AnjbRIGdLABAAg5P2gWOqiLAAAAAABgAAAD8CAD8AAIAAAAAAADwvwJcksuMCtr8PwKdtPYCe/wIwAAAAAAcAAAA/AgA/AACAAAAAAAA8L8CUMrhirTu0z8CIFnEQF67B8AAAAAAGAAAAPwIAPwAAgAAAAAAAPC/AgAAIAT4VcQ+AsAaRb3///e/AAAAABgAAAD8CAD8AAIAAAAAAADwvwIomn0p3sj0vwLwJkY78v/nvwAAAAAYAAAA/AgA/AACAAAAAAAA8L8C7Hi059fI9L8CcDe4xA0A6D8AAAAAGAAAAPwIAPwAAgAAAAAAAPC/AgAA8EF21do+AjBEnasCAPg/AAAAABgAAAD8BAD8AAIAAAAAAADwvwIAAOySzhbkPgKUFmjvmpkFQAAAAAAYAAAA/AgA/AACAAAAAAAA8L8CSKjjJuHI9D8CkC+gUv//5z8AAAAAHAAAAPwIAPwAAgAAAAAAAPC/AhN7lBHfyPQ/AhiiX60AAOi/AAAAABgAAAD8CAD8AAIAAAAAAADwvwKkRkfHgk4DQAIqR0AvIgz8vwAAAAAcAAAA/AQA/AACAAAAAAAA8L8Cet6XjhQJD0ACBvvsg34b978AAAAAGAAAAPwIAPwAAgAAAAAAAPC/AsAOUPF4hxNAAmoC5+J9fATAAAAAABgAAAD8CAD8AAIAAAAAAADwvwKuDwkk/2YZQAJZBruVzgcCwAAAAAAYAAAA/AgA/AACAAAAAAAA8L8Ca+1QZghnHUACTzVO03n5CsAAAAAAGAAAAPwIAPwAAgAAAAAAAPC/AnYs9LGYhxtAAt7tmjb/LxPAAAAAACQAAAD8BAD8AAIAAAAAAADwvwJW/wOd07oeQAL4NgAI3cMWwAAAAAAYAAAA/AgA/AACAAAAAAAA8L8CoVcsix+oFUAC5EhJd2xqFMAAAAAAGAAAAPwIAPwAAgAAAAAAAPC/Au+tzIEVqBFAAohkKxUv4w/AAAAAAAEfAAQEAAAAAAAABAgEAAAAAAAACAwIAAQEAAAADBAEAAQEAAAAEBQIAAQEAAAAFBgEAAQEAAAAGBwIAAQEAAAAHAgEAAQEAAAAHCAEAAAAAAAAICQEAAAAAAAAFCgEAAAAAAAAKCwEAAQEAAAALDAIAAQEAAAAMDQEAAQEAAAANDgIAAQEAAAAODwEAAQEAAAAPAEQBAAAAAAAADwBEQgABAQAAAABEQESBAAEBAAAAAESMAQABAQAAAABEgETBAAEBAAAAAETKAgABAQAAAABEwEUBAAAAAAAAAEUARUEAAAAAAAAARUBFggABAQAAAABFgEXBAAEBAAAAAEXARgIAAQEAAAAARgBGQQAAAAAAAABGAEaBAAEBAAAAAEaARsIAAQEAAAAARsBFQQABAQAAAAAAAAA</t>
        </r>
      </text>
    </comment>
    <comment ref="A34" authorId="0" shapeId="0" xr:uid="{F048BC09-81EB-4A10-9C73-E7986EB8AADE}">
      <text>
        <r>
          <rPr>
            <sz val="9"/>
            <color indexed="81"/>
            <rFont val="Tahoma"/>
            <charset val="1"/>
          </rPr>
          <t>Insight iXlW00001C0000034R0106634812S00000000P02220LAocjBAQBF1NjaVRlZ2ljLmRhdGEuTW9sZWN1bGUBbQF/ARJTY2lUZWdpYy5Nb2xlY3VsZQAAAQFkAv5qAQAAAAIAAgEfGAAAAPwEAPwAAgAAAAAAAPC/AjsIB+4E9BLAAmbF1fOyTPK/AAAAACAAAAD8BAD8AAIAAAAAAADwvwKBYZVPf6IRwALeugIjbGECwAAAAAAYAAAA/AgA/AACAAAAAAAA8L8CXzZ77M2fB8ACkTmwZ+NNBcAAAAAAGAAAAPwIAPwAAgAAAAAAAPC/Ao4Ll0l5lf6/AjOnQulUVvm/AAAAABgAAAD8CAD8AAIAAAAAAADwvwKOWMAmaS3dvwJMRaW5MSL/vwAAAAAYAAAA/AgA/AACAAAAAAAA8L8CQC0DElSdpr8Cxl0RFvEPC8AAAAAAGAAAAPwIAPwAAgAAAAAAAPC/Apo4ywh3VfG/Aiq/cGc53hHAAAAAABgAAAD8CAD8AAIAAAAAAADwvwIUlV+Fy08EwAITTI42Q2sQwAAAAAAgAAAA/AQA/AACAAAAAAAA8L8CJNC30HuhDMACp95vl22/FMAAAAAAGAAAAPwEAPwAAgAAAAAAAPC/AuHctMu29wnAAqLfoqv/WxnAAAAAABgAAAD8CAD8AAIAAAAAAADwvwITd+9xeQ/2PwICZP2DtuAOwAAAAAAcAAAA/AgA/AACAAAAAAAA8L8Ceqde7LFm/T8C9R1OIsAmFcAAAAAAGAAAAPwIAPwAAgAAAAAAAPC/Arqfv+qusQpAAqP6tx2SKxXAAAAAABgAAAD8CAD8AAIAAAAAAADwvwInbZjE11gRQAJy23wqcqQZwAAAAAAYAAAA/AgA/AACAAAAAAAA8L8C/RRBtVM4F0ACLuaaPxJqGMAAAAAAGAAAAPwIAPwAAgAAAAAAAPC/AqKo/VrQFxlAAkZvUTPUthLAAAAAABgAAAD8BAD8AAIAAAAAAADwvwITuy/+mcodQAIPOsysVLsRwAAAAAAYAAAA/AgA/AACAAAAAAAA8L8CQRc2QNEXFUACVHfM/up7DMAAAAAAHAAAAPwIAPwAAgAAAAAAAPC/Aro4wzGqcA5AAiKSosmo8A7AAAAAABgAAAD8CAD8AAIAAAAAAADwvwJPUNOZz8IEQAL3LG/2AAgIwAAAAAAcAAAA/AQA/AACAAAAAAAA8L8C0hKHuC7HBEACeKlfB6MM+L8AAAAAGAAAAPwIAPwAAgAAAAAAAPC/Au5aiZ3eyPQ/AnvHq2L8/+e/AAAAABgAAAD8CAD8AAIAAAAAAADwvwIqitBa2Mj0PwLTYaISEgDoPwAAAAAYAAAA/AgA/AACAAAAAAAA8L8CgUmWpuix4L4COepvNAEA+D8AAAAAGAAAAPwIAPwAAgAAAAAAAPC/AgS0xbPgyPS/AhLLAij1/+c/AAAAACAAAAD8BAD8AAIAAAAAAADwvwKe0q/V48gEwAKTdFZa9v/3PwAAAAAYAAAA/AQA/AACAAAAAAAA8L8CUsAG+E4tD8ACWQ2HOdj/5z8AAAAAGAAAAPwEAPwAAgAAAAAAAPC/AmI7icBJLQ/AAn1pdMYnAOi/AAAAACAAAAD8BAD8AAIAAAAAAADwvwKqQrRm2cgEwAKEj4cODAD4vwAAAAAYAAAA/AgA/AACAAAAAAAA8L8CA8YOcdrI9L8C2JL71woA6L8AAAAAGAAAAPwIAPwAAgAAAAAAAPC/AiCKiqbosdA+AvIAcTQBAPi/AAAAAAEjAAQEAAAAAAAABAgEAAAAAAAACAwIAAQEAAAADBAEAAQEAAAAEBQIAAQEAAAAFBgEAAQEAAAAGBwIAAQEAAAAHAgEAAQEAAAAHCAEAAAAAAAAICQEAAAAAAAAFCgEAAAAAAAAKCwEAAQEAAAALDAIAAQEAAAAMDQEAAQEAAAANDgIAAQEAAAAODwEAAQEAAAAPAEQBAAAAAAAADwBEQgABAQAAAABEQESBAAEBAAAAAESMAQABAQAAAABEgETBAAEBAAAAAETKAgABAQAAAABEwEUBAAAAAAAAAEUARUEAAAAAAAAARUBFggABAQAAAABFgEXBAAEBAAAAAEXARgIAAQEAAAAARgBGQQABAAAAAABGQEaBAAEAAAAAAEaARsEAAQAAAAAARsBHAQABAAAAAABHAEdBAAEAAAAAAEdARgEAAQEAAAAAR0BHggABAQAAAABHgEVBAAEBAAAAAAAAAA=</t>
        </r>
      </text>
    </comment>
    <comment ref="A35" authorId="0" shapeId="0" xr:uid="{5CB8B276-9834-4933-9686-DB4AEE3EBF5B}">
      <text>
        <r>
          <rPr>
            <sz val="9"/>
            <color indexed="81"/>
            <rFont val="Tahoma"/>
            <charset val="1"/>
          </rPr>
          <t>Insight iXlW00001C0000035R0106634812S00000000P01864LAocjBAQBF1NjaVRlZ2ljLmRhdGEuTW9sZWN1bGUBbQF/ARJTY2lUZWdpYy5Nb2xlY3VsZQAAAQFkAv5qAQAAAAIAAgEaGAAAAPwEAPwAAgAAAAAAAPC/AqZ+Vqa/yxZAAra63RFSISHAAAAAACAAAAD8BAD8AAIAAAAAAADwvwKkf9pCTQISQAIp0JRX9vM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gAAAA/AQA/AACAAAAAAAA8L8CmDbWqM8S+D8CFAmJ2SWAIMAAAAAAGAAAAPwEAPwAAgAAAAAAAPC/AvD0ssNOuNM/Aq2TiosLUSD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BAD8AAIAAAAAAADwvwITC4zQybQCwALCaNVbj5n1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BAD8AAIAAAAAAADwvwJr42M0/bnxvwLObIfZJdEawAAAAAAYAAAA/AQA/AACAAAAAAAA8L8CyvtlThpyzL8CTTV6R9CoH8AAAAAAGAAAAPwEAPwAAgAAAAAAAPC/AjBACaq8PvM/AqjUUolZyR3AAAAAABgAAAD8BAD8AAIAAAAAAADwvwJ2BquefCrzPwLamxWsW8kXwAAAAAABHQAEBAAAAAAAAAQIBAAAAAAAAAgMCAAEBAAAAAwQBAAEBAAAABAUCAAEBAAAABQYBAAEBAAAABgcCAAEBAAAABwIBAAEBAAAABwgBAAAAAAAACAkBAAAAAAAABQoBAAAAAAAACgsBAAEBAAAACwwCAAEBAAAADA0BAAEBAAAADQ4CAAEBAAAADg8BAAEBAAAADwBEAQAAAAAAAA8AREIAAQEAAAAAREBEgQABAQAAAABEjAEAAQEAAAAARIBEwQABAQAAAABEygIAAQEAAAAARMBFAQAAAAAAAABFAEVBAAAAAAAAAEVARYEAAQAAAAAARYBFwQABAAAAAABFwEYBAAEAAAAAAEYARkEAAQAAAAAARkBFQQABAAAAAAAAAAA</t>
        </r>
      </text>
    </comment>
    <comment ref="A36" authorId="0" shapeId="0" xr:uid="{5EBF7B15-2BFF-433C-BF08-834E1B4F6200}">
      <text>
        <r>
          <rPr>
            <sz val="9"/>
            <color indexed="81"/>
            <rFont val="Tahoma"/>
            <charset val="1"/>
          </rPr>
          <t>Insight iXlW00001C0000036R0106634812S00000000P01592LAocjBAQBF1NjaVRlZ2ljLmRhdGEuTW9sZWN1bGUBbQF/ARJTY2lUZWdpYy5Nb2xlY3VsZQAAAQFkAv5qAQAAAAIAAgEWAREAAAD8BAD8AAIAAAAAAADwvwJSDZVayLQCQALCqUtrlJn1vwAAAAAYAAAA/AgA/AACAAAAAAAA8L8C7lqJnd7I9D8Ce8erYvz/578AAAAAGAAAAPwIAPwAAgAAAAAAAPC/AiqK0FrYyPQ/AtNhohISAOg/AAAAABgAAAD8CAD8AAIAAAAAAADwvwKBSZam6LHgvgI56m80AQD4PwAAAAAYAAAA/AgA/AACAAAAAAAA8L8CBLTFs+DI9L8CEssCKPX/5z8AAAAAHAAAAPwIAPwAAgAAAAAAAPC/AkQmC9NdzAXAAtQ8ILiNavM/AAAAABgAAAD8CAD8AAIAAAAAAADwvwLyC9ZlBtoMwAIW4vqjIZzyvgAAAAAYAAAA/AgA/AACAAAAAAAA8L8CxVgsYlXMBcACgMB2rKZq878AAAAAHAAAAPwEAPwAAgAAAAAAAPC/ArT3hR8AhgnAAsOVv37KGQXAAAAAABgAAAD8BAD8AAIAAAAAAADwvwJ8u2GKp6ISwAJBg8t+IZUHwAAAAAAYAAAA/AQA/AACAAAAAAAA8L8CCt0F1B0CFcACzAVdVRw/EcAAAAAAGAAAAPwEAPwAAgAAAAAAAPC/Ao4f9VMq+RrAAmojQfiGmRDAAAAAABgAAAD8BAD8AAIAAAAAAADwvwIsFq9ekjMcwALvXwR1GXQFwAAAAAAYAAAA/AQA/AACAAAAAAAA8L8CX7LRYNb+FsACfpy3Qbj5/r8AAAAAH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QAEBAAAAAAAAAQIBAAEBAAAAAgMCAAEBAAAAAwQBAAEBAAAABAUCAAEBAAAABQYBAAEBAAAABgcCAAEBAAAABwgBAAAAAAAACAkBAAAAAAAACQoBAAEAAAAACgsBAAEAAAAACwwBAAEAAAAADA0BAAEAAAAADQkBAAEAAAAABw4BAAEBAAAADgQBAAEBAAAADg8BAAEBAAAADwECAAEBAAAABgBEAQAAAAAAAABEAERCAAEBAAAAAERARIEAAQEAAAAARIBEwgABAQAAAABEwEUBAAEBAAAAAEUARUIAAQEAAAAARUBEAQABAQAAAAAAAAA</t>
        </r>
      </text>
    </comment>
    <comment ref="A37" authorId="0" shapeId="0" xr:uid="{4A55D385-BF9E-4347-B715-2B250C5AF148}">
      <text>
        <r>
          <rPr>
            <sz val="9"/>
            <color indexed="81"/>
            <rFont val="Tahoma"/>
            <charset val="1"/>
          </rPr>
          <t>Insight iXlW00001C0000037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xJW/fsoZBcAAAAAAGAAAAPwIAPwAAgAAAAAAAPC/AgwCqjYNgwHAAuA1R6smCw7AAAAAABgAAAD8CAD8AAIAAAAAAADwvwIw1jcGlzkFwALEhDg5O7oUwAAAAAAYAAAA/AgA/AACAAAAAAAA8L8CNCX9vTZm+r8CCJ45yTAwGcAAAAAAGAAAAPwIAPwAAgAAAAAAAPC/AlC+F1/vXse/AgJ9puSN8RfAAAAAACQAAAD8BAD8AAIAAAAAAADwvwLUez4qmtbjPwKaaBxsH4MbwAAAAAAYAAAA/AgA/AACAAAAAAAA8L8C0IHvzBcG0j8C/C0UUPU8EsAAAAAAGAAAAPwIAPwAAgAAAAAAAPC/Agj/rYHcFue/As4F3Rr+jQv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gABAQAAAAUGAQABAQAAAAYHAgABAQAAAAcIAQAAAAAAAAgJAQAAAAAAAAkKAgABAQAAAAoLAQABAQAAAAsMAgABAQAAAAwNAQAAAAAAAAwOAQABAQAAAA4PAgABAQAAAA8JAQABAQAAAAcARAEAAQEAAAAARAQBAAEBAAAAAEQAREEAAQEAAAAAREECAAEBAAAABgBEgQAAAAAAAABEgETCAAEBAAAAAETARQEAAQEAAAAARQBFQgABAQAAAABFQEWBAAEBAAAAAEWARcIAAQEAAAAARcBEgQABAQAAAAAAAAA</t>
        </r>
      </text>
    </comment>
    <comment ref="A38" authorId="0" shapeId="0" xr:uid="{00516F97-A3C3-4B02-899F-DB079E5BA7E3}">
      <text>
        <r>
          <rPr>
            <sz val="9"/>
            <color indexed="81"/>
            <rFont val="Tahoma"/>
            <charset val="1"/>
          </rPr>
          <t>Insight iXlW00001C0000038R0106634812S00000000P01796LAocjBAQBF1NjaVRlZ2ljLmRhdGEuTW9sZWN1bGUBbQF/ARJTY2lUZWdpYy5Nb2xlY3VsZQAAAQFkAv5qAQAAAAIAAgEZGAAAAPwEAPwAAgAAAAAAAPC/AqTtc0T33wJAAsW2EDImDiTAAAAAACAAAAD8BAD8AAIAAAAAAADwvwKLDaTdYvPyPwJPyJ6qPJEjwAAAAAAYAAAA/AgA/AACAAAAAAAA8L8C1ACgdRrR5j8CVnx5VrK3IMAAAAAAGAAAAPwIAPwAAgAAAAAAAPC/Auc0jpW9Kui/AvTjx7p7GiDAAAAAABgAAAD8CAD8AAIAAAAAAADwvwKB+eg4G5PzvwK9ymX2tIEawAAAAAAYAAAA/AgA/AACAAAAAAAA8L8CLCgMWk2ZzL8C+i1n1coIFsAAAAAAHAAAAPwEAPwAAgAAAAAAAPC/Ani1VrEjDOa/AgJ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QA/AACAAAAAAAA8L8CEwuM0Mm0AsACwmjVW4+Z9T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EQjvofDq8z8Cr1+Jm0xDF8AAAAAAGAAAAPwIAPwAAgAAAAAAAPC/AsPiKAexaPs/AlDyUseO9hzAAAAAAAEcAAQEAAAAAAAABAgEAAAAAAAACAwIAAQEAAAADBAEAAQEAAAAEBQIAAQEAAAAFBgEAAAAAAAAGBwEAAAAAAAAHCAIAAQEAAAAICQEAAQEAAAAJCgIAAQEAAAAKCwEAAQEAAAALDAIAAQEAAAAMDQEAAQEAAAANDgEAAAAAAAANDwIAAQEAAAAPAEQBAAEBAAAAAEQHAQABAQAAAABECgEAAQEAAAAIAERBAAAAAAAAAERARIIAAQEAAAAARIBEwQABAQAAAABEwEUCAAEBAAAAAEUARUEAAQEAAAAARUBFggABAQAAAABFgERBAAEBAAAABQBFwQABAQAAAABFwEYCAAEBAAAAAEYCAQABAQAAAAAAAAA</t>
        </r>
      </text>
    </comment>
    <comment ref="A39" authorId="0" shapeId="0" xr:uid="{E690D743-438C-4513-8D37-7DA4EC1AFE34}">
      <text>
        <r>
          <rPr>
            <sz val="9"/>
            <color indexed="81"/>
            <rFont val="Tahoma"/>
            <charset val="1"/>
          </rPr>
          <t>Insight iXlW00001C0000039R0106634812S00000000P01796LAocjBAQBF1NjaVRlZ2ljLmRhdGEuTW9sZWN1bGUBbQF/ARJTY2lUZWdpYy5Nb2xlY3VsZQAAAQFkAv5qAQAAAAIAAgEZGAAAAPwEAPwAAgAAAAAAAPC/Any7jTOiewxAAqznX1g3XiHAAAAAACAAAAD8BAD8AAIAAAAAAADwvwI052V3QXYJQAIp/ZS8Dy4ewAAAAAAYAAAA/AgA/AACAAAAAAAA8L8Cv+IoB7Fo+z8CUPJSx472HMAAAAAAGAAAAPwIAPwAAgAAAAAAAPC/AlxGP5kK0eY/AhDr2amytyDAAAAAABgAAAD8CAD8AAIAAAAAAADwvwLwNI6VvSrovwL048e6exogwAAAAAAYAAAA/AgA/AACAAAAAAAA8L8CgvnoOBuT878Cvcpl9rSBGsAAAAAAGAAAAPwIAPwAAgAAAAAAAPC/AiwoDFpNmcy/AvotZ9XKCBbAAAAAABwAAAD8BAD8AAIAAAAAAADwvwJ4tVaxIwzmvwICe7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EAPwAAgAAAAAAAPC/AhMLjNDJtALAAsJo1VuPmfU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GAAAAPwIAPwAAgAAAAAAAPC/Ag4I76Hw6vM/ArBfiZtMQxfAAAAAAAEcAAQEAAAAAAAABAgEAAAAAAAACAwIAAQEAAAADBAEAAQEAAAAEBQIAAQEAAAAFBgEAAQEAAAAGBwEAAAAAAAAHCAEAAAAAAAAICQIAAQEAAAAJCgEAAQEAAAAKCwIAAQEAAAALDAEAAQEAAAAMDQIAAQEAAAANDgEAAQEAAAAODwEAAAAAAAAOAEQCAAEBAAAAAEQAREEAAQEAAAAAREgBAAEBAAAAAERLAQABAQAAAAkARIEAAAAAAAAARIBEwgABAQAAAABEwEUBAAEBAAAAAEUARUIAAQEAAAAARUBFgQABAQAAAABFgEXCAAEBAAAAAEXARIEAAQEAAAAGAEYCAAEBAAAAAEYCAQABAQAAAAAAAAA</t>
        </r>
      </text>
    </comment>
    <comment ref="A40" authorId="0" shapeId="0" xr:uid="{2F8F4B86-EE78-4E31-A879-B7A49B3D9B0D}">
      <text>
        <r>
          <rPr>
            <sz val="9"/>
            <color indexed="81"/>
            <rFont val="Tahoma"/>
            <charset val="1"/>
          </rPr>
          <t>Insight iXlW00001C0000040R0106634812S00000000P01660LAocjBAQBF1NjaVRlZ2ljLmRhdGEuTW9sZWN1bGUBbQF/ARJTY2lUZWdpYy5Nb2xlY3VsZQAAAQFkAv5qAQAAAAIAAgEX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CAD8AAIAAAAAAADwvwK1jMKHsaISwAJInm0YCJUHQAAAAAAYAAAA/AgA/AACAAAAAAAA8L8Cc61kOz2CFMACyef278V9EUAAAAAAGAAAAPwIAPwAAgAAAAAAAPC/ApNQajG3YRrAAsMXq1EvuBJAAAAAABgAAAD8CAD8AAIAAAAAAADwvwIw5zJIvmEewAKZnACEr34MQAAAAAAYAAAA/AgA/AACAAAAAAAA8L8Cxf3Gz0uCHMACFK1duywYAUAAAAAAHAAAAPwIAPwAAgAAAAAAAPC/AoIAbxDSohbAAkKBENqvRv0/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gAEBAAAAAAAAAQIBAAEBAAAAAgMCAAEBAAAAAwQBAAEBAAAABAUBAAEBAAAABQYBAAAAAAAABgcBAAAAAAAABwgCAAEBAAAACAkBAAEBAAAACQoCAAEBAAAACgsBAAEBAAAACwwCAAEBAAAADAcBAAEBAAAABQ0CAAEBAAAADQ4BAAEBAAAADg8CAAEBAAAADwQBAAEBAAAADwBEAQABAQAAAABEAQIAAQEAAAANAERBAAAAAAAAAERARIIAAQEAAAAARIBEwQABAQAAAABEwEUCAAEBAAAAAEUARUEAAQEAAAAARUBFggABAQAAAABFgERBAAEBAAAAAAAAAA=</t>
        </r>
      </text>
    </comment>
    <comment ref="A41" authorId="0" shapeId="0" xr:uid="{262911EA-FC17-480A-9096-597A3DFB2579}">
      <text>
        <r>
          <rPr>
            <sz val="9"/>
            <color indexed="81"/>
            <rFont val="Tahoma"/>
            <charset val="1"/>
          </rPr>
          <t>Insight iXlW00001C0000041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h/RwAgShgnAAhjc6eK6GQVAAAAAABgAAAD8CAD8AAIAAAAAAADwvwIQpwqOJoMBwAJyWnu3HQsOQAAAAAAYAAAA/AgA/AACAAAAAAAA8L8ComqA27k5BcACb+EPNDW6FEAAAAAAGAAAAPwIAPwAAgAAAAAAAPC/ApheCECLZvq/Ah/xgBouMBlAAAAAABgAAAD8CAD8AAIAAAAAAADwvwJgCoZOcmHHvwIJPMIXkPEXQAAAAAAYAAAA/AgA/AACAAAAAAAA8L8CMAeYQyIF0j8CBeCUDvk8EkAAAAAAJAAAAPwEAPwAAgAAAAAAAPC/AkB+IEiTSfc/An31G6gUPhFAAAAAABgAAAD8CAD8AAIAAAAAAADwvwKo9mCXORfnvwJlx//q/o0LQA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QABAQAAAAUGAQAAAAAAAAYHAQAAAAAAAAcIAgABAQAAAAgJAQABAQAAAAkKAgABAQAAAAoLAQABAQAAAAsMAQAAAAAAAAsNAgABAQAAAA0HAQABAQAAAAUOAgABAQAAAA4PAQABAQAAAA8ARAIAAQEAAAAARAQBAAEBAAAAAEQAREEAAQEAAAAAREECAAEBAAAADgBEgQAAAAAAAABEgETCAAEBAAAAAETARQEAAQEAAAAARQBFQgABAQAAAABFQEWBAAEBAAAAAEWARcIAAQEAAAAARcBEgQABAQAAAAAAAAA</t>
        </r>
      </text>
    </comment>
    <comment ref="A42" authorId="0" shapeId="0" xr:uid="{067A928A-3CAA-46FA-B421-419FA206E674}">
      <text>
        <r>
          <rPr>
            <sz val="9"/>
            <color indexed="81"/>
            <rFont val="Tahoma"/>
            <charset val="1"/>
          </rPr>
          <t>Insight iXlW00001C0000042R0106634812S00000000P01732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CAD8AAIAAAAAAADwvwK1jMKHsaISwAJInm0YCJUHQAAAAAAYAAAA/AgA/AACAAAAAAAA8L8Cc61kOz2CFMACyef278V9EUAAAAAAGAAAAPwIAPwAAgAAAAAAAPC/ApNQajG3YRrAAsMXq1EvuBJAAAAAABgAAAD8CAD8AAIAAAAAAADwvwIw5zJIvmEewAKZnACEr34MQAAAAAABEQAAAPwEAPwAAgAAAAAAAPC/AosvLBVDiiHAAngj5le/dQ5AAAAAABgAAAD8CAD8AAIAAAAAAADwvwLF/cbPS4IcwAIUrV27LBgBQAAAAAAY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bAAQEAAAAAAAABAgEAAQEAAAACAwIAAQEAAAADBAEAAQEAAAAEBQEAAQEAAAAFBgEAAAAAAAAGBwEAAAAAAAAHCAIAAQEAAAAICQEAAQEAAAAJCgIAAQEAAAAKCwEAAAAAAAAKDAEAAQEAAAAMDQIAAQEAAAANBwEAAQEAAAAFDgIAAQEAAAAODwEAAQEAAAAPAEQCAAEBAAAAAEQEAQABAQAAAABEAERBAAEBAAAAAERBAgABAQAAAA4ARIEAAAAAAAAARIBEwgABAQAAAABEwEUBAAEBAAAAAEUARUIAAQEAAAAARUBFgQABAQAAAABFgEXCAAEBAAAAAEXARIEAAQEAAAAAAAAAA==</t>
        </r>
      </text>
    </comment>
    <comment ref="A43" authorId="0" shapeId="0" xr:uid="{B3CF1F04-CBFC-474E-996E-99C07E6D8D87}">
      <text>
        <r>
          <rPr>
            <sz val="9"/>
            <color indexed="81"/>
            <rFont val="Tahoma"/>
            <charset val="1"/>
          </rPr>
          <t>Insight iXlW00001C0000043R0106634812S00000000P01728LAocjBAQBF1NjaVRlZ2ljLmRhdGEuTW9sZWN1bGUBbQF/ARJTY2lUZWdpYy5Nb2xlY3VsZQAAAQFkAv5qAQAAAAIAAgEY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AERAAAA/AQA/AACAAAAAAAA8L8CEwuM0Mm0AsACwmjVW4+Z9T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EQjvofDq8z8Cr1+Jm0xDF8AAAAAAGAAAAPwIAPwAAgAAAAAAAPC/AsPiKAexaPs/AlDyUseO9hzAAAAAAAEbAAQEAAAAAAAABAgIAAQEAAAACAwEAAQEAAAADBAIAAQEAAAAEBQEAAAAAAAAFBgEAAAAAAAAGBwIAAQEAAAAHCAEAAQEAAAAICQIAAQEAAAAJCgEAAQEAAAAKCwIAAQEAAAALDAEAAQEAAAAMDQEAAAAAAAAMDgIAAQEAAAAODwEAAQEAAAAPBgEAAQEAAAAPCQEAAQEAAAAHAEQBAAAAAAAAAEQAREIAAQEAAAAAREBEgQABAQAAAABEgETCAAEBAAAAAETARQEAAQEAAAAARQBFQgABAQAAAABFQEQBAAEBAAAABABFgQABAQAAAABFgEXCAAEBAAAAAEXBAQABAQAAAAAAAAA</t>
        </r>
      </text>
    </comment>
    <comment ref="A44" authorId="0" shapeId="0" xr:uid="{23B9090E-75F0-4754-8024-73188508F900}">
      <text>
        <r>
          <rPr>
            <sz val="9"/>
            <color indexed="81"/>
            <rFont val="Tahoma"/>
            <charset val="1"/>
          </rPr>
          <t>Insight iXlW00001C0000044R0106634812S00000000P01728LAocjBAQBF1NjaVRlZ2ljLmRhdGEuTW9sZWN1bGUBbQF/ARJTY2lUZWdpYy5Nb2xlY3VsZQAAAQFkAv5qAQAAAAIAAgEY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AERAAAA/AQA/AACAAAAAAAA8L8C1pKFoN2wE0ACtqnnsVyMH8AAAAAAGAAAAPwIAPwAAgAAAAAAAPC/AnAVL73alRNAAtIKcqs0LRbAAAAAABwAAAD8CAD8AAIAAAAAAADwvwKk7nmE7zMQQAKLjtx8jTgRwAAAAAAYAAAA/AgA/AACAAAAAAAA8L8CEQjvofDq8z8Cr1+Jm0xDF8AAAAAAGAAAAPwIAPwAAgAAAAAAAPC/AsPiKAexaPs/AlDyUseO9hzAAAAAAAEbAAQEAAAAAAAABAgIAAQEAAAACAwEAAQEAAAADBAIAAQEAAAAEBQEAAAAAAAAFBgEAAAAAAAAGBwIAAQEAAAAHCAEAAQEAAAAICQIAAQEAAAAJCgEAAQEAAAAKCwIAAQEAAAALDAEAAQEAAAAMDQIAAQEAAAANDgEAAQEAAAAOBgEAAQEAAAAOCQEAAQEAAAAHDwEAAAAAAAAPAEQCAAEBAAAAAEQAREEAAQEAAAAAREBEggABAQAAAABEgETBAAAAAAAAAESARQEAAQEAAAAARQBFQgABAQAAAABFTwEAAQEAAAAEAEWBAAEBAAAAAEWARcIAAQEAAAAARcEBAAEBAAAAAAAAAA=</t>
        </r>
      </text>
    </comment>
    <comment ref="A45" authorId="0" shapeId="0" xr:uid="{99AEEE17-E8CE-45B6-AE7A-EE2CA3ADBD90}">
      <text>
        <r>
          <rPr>
            <sz val="9"/>
            <color indexed="81"/>
            <rFont val="Tahoma"/>
            <charset val="1"/>
          </rPr>
          <t>Insight iXlW00001C0000045R0106634812S00000000P01796LAocjBAQBF1NjaVRlZ2ljLmRhdGEuTW9sZWN1bGUBbQF/ARJTY2lUZWdpYy5Nb2xlY3VsZQAAAQFkAv5qAQAAAAIAAgEZ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HAAAAPwIAPwAAgAAAAAAAPC/AhKjUOfnP/s/Akt0qXZ8pBbAAAAAABgAAAD8CAD8AAIAAAAAAADwvwLuJaykatMCQAJqSVTBtwwcwAAAAAAYAAAA/AgA/AACAAAAAAAA8L8CXJLLjAra/D8CnbT2Anv8CMAAAAAAHAAAAPwIAPwAAgAAAAAAAPC/AlDK4Yq07tM/AiBZxEBeuwfAAAAAABgAAAD8CAD8AAIAAAAAAADwvwIAACAE+FXEPgLAGkW9///3vwAAAAAYAAAA/AgA/AACAAAAAAAA8L8CKJp9Kd7I9L8C8CZGO/L/578AAAAAGAAAAPwIAPwAAgAAAAAAAPC/Aux4tOfXyPS/AnA3uMQNAOg/AAAAABgAAAD8CAD8AAIAAAAAAADwvwIAAPBBdtXaPgIwRJ2rAgD4PwAAAAAYAAAA/AgA/AACAAAAAAAA8L8CSKjjJuHI9D8CkC+gUv//5z8AAAAAHAAAAPwIAPwAAgAAAAAAAPC/AhN7lBHfyPQ/AhiiX60AAOi/AAAAABgAAAD8CAD8AAIAAAAAAADwvwKkRkfHgk4DQAIqR0AvIgz8vwAAAAAcAAAA/AQA/AACAAAAAAAA8L8Cet6XjhQJD0ACBvvsg34b978AAAAAGAAAAPwIAPwAAgAAAAAAAPC/AsAOUPF4hxNAAmoC5+J9fATAAAAAABgAAAD8CAD8AAIAAAAAAADwvwKuDwkk/2YZQAJZBruVzgcCwAAAAAAYAAAA/AgA/AACAAAAAAAA8L8Ca+1QZghnHUACTzVO03n5CsAAAAAAGAAAAPwIAPwAAgAAAAAAAPC/AnYs9LGYhxtAAt7tmjb/LxPAAAAAACQAAAD8BAD8AAIAAAAAAADwvwJW/wOd07oeQAL4NgAI3cMWwAAAAAAYAAAA/AgA/AACAAAAAAAA8L8CoVcsix+oFUAC5EhJd2xqFMAAAAAAGAAAAPwIAPwAAgAAAAAAAPC/Au+tzIEVqBFAAohkKxUv4w/AAAAAAAEcAAQEAAAAAAAABAgEAAAAAAAACAwIAAQEAAAADBAEAAQEAAAAEBQIAAQEAAAAFBgEAAQEAAAAGBwIAAQEAAAAHAgEAAQEAAAAFCAEAAAAAAAAICQEAAQEAAAAJCgIAAQEAAAAKCwEAAQEAAAALDAIAAQEAAAAMDQEAAQEAAAANDgIAAQEAAAAODwEAAQEAAAAPCgEAAQEAAAAPAEQBAAEBAAAAAEQIAgABAQAAAABEAERBAAAAAAAAAERARIEAAAAAAAAARIBEwgABAQAAAABEwEUBAAEBAAAAAEUARUIAAQEAAAAARUBFgQAAAAAAAABFQEXBAAEBAAAAAEXARgIAAQEAAAAARgBEgQABAQAAAAAAAAA</t>
        </r>
      </text>
    </comment>
    <comment ref="A46" authorId="0" shapeId="0" xr:uid="{AC26D13C-29A5-4EB1-9045-5D0A08C70FFC}">
      <text>
        <r>
          <rPr>
            <sz val="9"/>
            <color indexed="81"/>
            <rFont val="Tahoma"/>
            <charset val="1"/>
          </rPr>
          <t>Insight iXlW00001C0000046R0106634812S00000000P01660LAocjBAQBF1NjaVRlZ2ljLmRhdGEuTW9sZWN1bGUBbQF/ARJTY2lUZWdpYy5Nb2xlY3VsZQAAAQFkAv5qAQAAAAIAAgEXGAAAAPwEAPwAAgAAAAAAAPC/AkrycdzKhBNAAvIsY9bBvg7AAAAAABwAAAD8CAD8AAIAAAAAAADwvwIAQRye5g4QQAK3Trfx7rISwAAAAAAYAAAA/AgA/AACAAAAAAAA8L8COpP1ysDXEEACCrB8GMClGMAAAAAAGAAAAPwIAPwAAgAAAAAAAPC/AkPxNOIT2wZAAqOGJAtYOxvAAAAAABwAAAD8CAD8AAIAAAAAAADwvwK0zXoZ2C/9PwIcinira+EWwAAAAAAYAAAA/AgA/AACAAAAAAAA8L8CQoJjWsptBEACkA1ahx6xEc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6iIvZcvu0z8CMNygjV67B8AAAAAAHAAAAPwEAPwAAgAAAAAAAPC/AtRO2SAlDOa/AuE+Mt3BUxDAAAAAABgAAAD8CAD8AAIAAAAAAADwvwJa+B+/WZnMvwIsdz/DyggWwAAAAAAYAAAA/AgA/AACAAAAAAAA8L8CF4hagx+T878Cq/q0e7aBGsAAAAAAGAAAAPwIAPwAAgAAAAAAAPC/ApqA23O5Kui/Aijdmjp8GiDAAAAAABgAAAD8CAD8AAIAAAAAAADwvwIgpzV4EdHmPwJZvBlYsrcgwAAAAAAkAAAA/AQA/AACAAAAAAAA8L8CU+8BlLxm8T8CC1ktZmb/IsAAAAAAGAAAAPwIAPwAAgAAAAAAAPC/AvEMicStaPs/Ark+QhGP9hzAAAAAABgAAAD8CAD8AAIAAAAAAADwvwLTHTTy7urzPwLs+WDETEMXwAAAAAABGgAEBAAAAAAAAAQIBAAEBAAAAAgMCAAEBAAAAAwQBAAEBAAAABAUCAAEBAAAABQEBAAEBAAAABQYBAAAAAAAABgcBAAEBAAAABwgCAAEBAAAACAkBAAEBAAAACQoCAAEBAAAACgsBAAEBAAAACwwCAAEBAAAADA0BAAEBAAAADQgBAAEBAAAADQ4BAAEBAAAADgYCAAEBAAAADg8BAAAAAAAADwBEAQAAAAAAAABEAERCAAEBAAAAAERARIEAAQEAAAAARIBEwgABAQAAAABEwEUBAAAAAAAAAETARUEAAQEAAAAARUBFggABAQAAAABFgEQBAAEBAAAAAAAAAA=</t>
        </r>
      </text>
    </comment>
    <comment ref="A47" authorId="0" shapeId="0" xr:uid="{10F1D4EA-B99A-41E4-A719-7B490F92EC90}">
      <text>
        <r>
          <rPr>
            <sz val="9"/>
            <color indexed="81"/>
            <rFont val="Tahoma"/>
            <charset val="1"/>
          </rPr>
          <t>Insight iXlW00001C0000047R0106634812S00000000P01592LAocjBAQBF1NjaVRlZ2ljLmRhdGEuTW9sZWN1bGUBbQF/ARJTY2lUZWdpYy5Nb2xlY3VsZQAAAQFkAv5qAQAAAAIAAgEWAREAAAD8BAD8AAIAAAAAAADwvwKESCl18HkRQAIIQzL81mkgwAAAAAAYAAAA/AgA/AACAAAAAAAA8L8C7rOCKbXKDkAC9kFCVkuAHMAAAAAAGAAAAPwIAPwAAgAAAAAAAPC/AlompkBFxxJAAuq+ZpehixfAAAAAABgAAAD8CAD8AAIAAAAAAADwvwLwfWr3iC0QQAJyRoLAZiMSwAAAAAAYAAAA/AgA/AACAAAAAAAA8L8CQoJjWsptBEACkA1ahx6xEcAAAAAAHAAAAPwIAPwAAgAAAAAAAPC/AhKjUOfnP/s/Akt0qXZ8pBbAAAAAABgAAAD8CAD8AAIAAAAAAADwvwLuJaykatMCQAJqSVTBtwwcwAAAAAAYAAAA/AgA/AACAAAAAAAA8L8CWpLLjAra/D8Cm7T2Anv8CMAAAAAAHAAAAPwIAPwAAgAAAAAAAPC/AjlyW/KDTgNAAmj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BAD8AAIAAAAAAADwvwJr42M0/bnxvwLObIfZJdEawAAAAAAYAAAA/AQA/AACAAAAAAAA8L8CyvtlThpyzL8CTTV6R9CoH8AAAAAAGAAAAPwEAPwAAgAAAAAAAPC/AjBACaq8PvM/AqjUUolZyR3AAAAAABgAAAD8BAD8AAIAAAAAAADwvwJ2BquefCrzPwLamxWsW8kXwAAAAAABGQAEBAAAAAAAAAQICAAEBAAAAAgMBAAEBAAAAAwQCAAEBAAAABAUBAAEBAAAABQYCAAEBAAAABgEBAAEBAAAABAcBAAAAAAAABwgBAAEBAAAACAkCAAEBAAAACQoBAAEBAAAACgsCAAEBAAAACwwBAAEBAAAADA0CAAEBAAAADQ4BAAEBAAAADgkBAAEBAAAADg8BAAEBAAAADwcCAAEBAAAADwBEAQAAAAAAAABEAERBAAAAAAAAAERARIEAAQAAAAAARIBEwQABAAAAAABEwEUBAAEAAAAAAEUARUEAAQAAAAAARUBEQQABAAAAAAAAAAA</t>
        </r>
      </text>
    </comment>
    <comment ref="A48" authorId="0" shapeId="0" xr:uid="{E6316CC5-0648-4E6B-A7E2-6E304855D5EE}">
      <text>
        <r>
          <rPr>
            <sz val="9"/>
            <color indexed="81"/>
            <rFont val="Tahoma"/>
            <charset val="1"/>
          </rPr>
          <t>Insight iXlW00001C0000048R0106634812S00000000P01660LAocjBAQBF1NjaVRlZ2ljLmRhdGEuTW9sZWN1bGUBbQF/ARJTY2lUZWdpYy5Nb2xlY3VsZQAAAQFkAv5qAQAAAAIAAgEXGAAAAPwEAPwAAgAAAAAAAPC/ApB9mFZPuNM/ArN/XI4LUSDAAAAAACAAAAD8BAD8AAIAAAAAAADwvwLqfvrOzxL4PwLq/wzaJYAgwAAAAAAYAAAA/AgA/AACAAAAAAAA8L8C8iWspGrTAkACa0lUwbcMHMAAAAAAGAAAAPwIAPwAAgAAAAAAAPC/Ai7daey4yg5AAgh9tW5KgBzAAAAAABgAAAD8CAD8AAIAAAAAAADwvwJdJqZARccSQALpvmaXoYsXwAAAAAAcAAAA/AgA/AACAAAAAAAA8L8C8H1q94gtEEACckaCwGYjEsAAAAAAGAAAAPwIAPwAAgAAAAAAAPC/AkKCY1rKbQRAApANWocesRHAAAAAABgAAAD8CAD8AAIAAAAAAADwvwIWo1Dn5z/7PwJMdKl2fKQWwAAAAAAYAAAA/AgA/AACAAAAAAAA8L8CWpLLjAra/D8Cm7T2Anv8CMAAAAAAHAAAAPwIAPwAAgAAAAAAAPC/AjlyW/KDTgNAAmj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BAD8AAIAAAAAAADwvwJr42M0/bnxvwLObIfZJdEawAAAAAAYAAAA/AQA/AACAAAAAAAA8L8CyvtlThpyzL8CTTV6R9CoH8AAAAAAGAAAAPwEAPwAAgAAAAAAAPC/AjBACaq8PvM/AqjUUolZyR3AAAAAABgAAAD8BAD8AAIAAAAAAADwvwJ2BquefCrzPwLamxWsW8kXwAAAAAABGgAEBAAAAAAAAAQIBAAAAAAAAAgMCAAEBAAAAAwQBAAEBAAAABAUCAAEBAAAABQYBAAEBAAAABgcCAAEBAAAABwIBAAEBAAAABggBAAAAAAAACAkBAAEBAAAACQoCAAEBAAAACgsBAAEBAAAACwwCAAEBAAAADA0BAAEBAAAADQ4CAAEBAAAADg8BAAEBAAAADwoBAAEBAAAADwBEAQABAQAAAABECAIAAQEAAAAARABEQQAAAAAAAABEQESBAAAAAAAAAESARMEAAQAAAAAARMBFAQABAAAAAABFAEVBAAEAAAAAAEVARYEAAQAAAAAARYBEgQABAAAAAAAAAAA</t>
        </r>
      </text>
    </comment>
    <comment ref="A49" authorId="0" shapeId="0" xr:uid="{3FB451B9-940F-4A6B-AE16-8B76C0D6DC32}">
      <text>
        <r>
          <rPr>
            <sz val="9"/>
            <color indexed="81"/>
            <rFont val="Tahoma"/>
            <charset val="1"/>
          </rPr>
          <t>Insight iXlW00001C0000049R0106634812S00000000P01660LAocjBAQBF1NjaVRlZ2ljLmRhdGEuTW9sZWN1bGUBbQF/ARJTY2lUZWdpYy5Nb2xlY3VsZQAAAQFkAv5qAQAAAAIAAgEX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HAAAAPwIAPwAAgAAAAAAAPC/AhKjUOfnP/s/Akt0qXZ8pBbAAAAAABgAAAD8CAD8AAIAAAAAAADwvwLuJaykatMCQAJqSVTBtwwcwAAAAAAYAAAA/AgA/AACAAAAAAAA8L8CWpLLjAra/D8Cm7T2Anv8CMAAAAAAHAAAAPwIAPwAAgAAAAAAAPC/AjlyW/KDTgNAAmj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BAD8AAIAAAAAAADwvwJr42M0/bnxvwLObIfZJdEawAAAAAAYAAAA/AQA/AACAAAAAAAA8L8CyvtlThpyzL8CTTV6R9CoH8AAAAAAGAAAAPwEAPwAAgAAAAAAAPC/AjBACaq8PvM/AqjUUolZyR3AAAAAABgAAAD8BAD8AAIAAAAAAADwvwJ2BquefCrzPwLamxWsW8kXwAAAAAABGgAEBAAAAAAAAAQIBAAAAAAAAAgMCAAEBAAAAAwQBAAEBAAAABAUCAAEBAAAABQYBAAEBAAAABgcCAAEBAAAABwIBAAEBAAAABQgBAAAAAAAACAkBAAEBAAAACQoCAAEBAAAACgsBAAEBAAAACwwCAAEBAAAADA0BAAEBAAAADQ4CAAEBAAAADg8BAAEBAAAADwoBAAEBAAAADwBEAQABAQAAAABECAIAAQEAAAAARABEQQAAAAAAAABEQESBAAAAAAAAAESARMEAAQAAAAAARMBFAQABAAAAAABFAEVBAAEAAAAAAEVARYEAAQAAAAAARYBEgQABAAAAAAAAAAA</t>
        </r>
      </text>
    </comment>
    <comment ref="A50" authorId="0" shapeId="0" xr:uid="{1D20FDAA-E7AF-4F63-9412-FDA6748FABF9}">
      <text>
        <r>
          <rPr>
            <sz val="9"/>
            <color indexed="81"/>
            <rFont val="Tahoma"/>
            <charset val="1"/>
          </rPr>
          <t>Insight iXlW00001C0000050R0106634812S00000000P01456LAocjBAQBF1NjaVRlZ2ljLmRhdGEuTW9sZWN1bGUBbQF/ARJTY2lUZWdpYy5Nb2xlY3VsZQAAAQFkAv5qAQAAAAIAAgEUGAAAAPwEAPwAAgAAAAAAAPC/Au4qEgfBPvM/AmKODDpZyR3AAAAAABgAAAD8BAD8AAIAAAAAAADwvwKGWevWJ3LMvwIoCJf2z6gfwAAAAAAYAAAA/AQA/AACAAAAAAAA8L8C+1an+/m58b8CjbWXoiTRGsAAAAAAGAAAAPwEAPwAAgAAAAAAAPC/AiwoDFpNmcy/AvotZ9XKCBbAAAAAABgAAAD8BAD8AAIAAAAAAADwvwI25Ti5firzPwLGYkldW8kX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wAAAD8CAD8AAIAAAAAAADwvwLvU29wXVQAQAJE9jGLm0EXwAAAAAAYAAAA/AgA/AACAAAAAAAA8L8CPjuxpRzZCUACZrXtv/LoGsAAAAAAGAAAAPwIAPwAAgAAAAAAAPC/AnxOVuad3hFAAoQPBGU+gxfAAAAAAAEQAAAA/AQA/AACAAAAAAAA8L8CWEaZ67YqEEACxuXQ9WTCEcAAAAAAARcABAQABAAAAAAECAQABAAAAAAIDAQABAAAAAAMEAQABAAAAAAQAAQABAAAAAAMFAQAAAAAAAAUGAQAAAAAAAAYHAgABAQAAAAcIAQABAQAAAAgJAgABAQAAAAkKAQABAQAAAAoLAgABAQAAAAsMAQABAQAAAAwNAgABAQAAAA0OAQABAQAAAA4GAQABAQAAAA4JAQABAQAAAAcPAQAAAAAAAA8ARAIAAQEAAAAARABEQQABAQAAAABEQESCAAEBAAAAAESARMEAAQEAAAAARM8BAAEBAAAAAAAAAA=</t>
        </r>
      </text>
    </comment>
    <comment ref="A51" authorId="0" shapeId="0" xr:uid="{2D2C1F21-9B04-4777-ACFC-ADD18E0337AB}">
      <text>
        <r>
          <rPr>
            <sz val="9"/>
            <color indexed="81"/>
            <rFont val="Tahoma"/>
            <charset val="1"/>
          </rPr>
          <t>Insight iXlW00001C0000051R0106634812S00000000P01524LAocjBAQBF1NjaVRlZ2ljLmRhdGEuTW9sZWN1bGUBbQF/ARJTY2lUZWdpYy5Nb2xlY3VsZQAAAQFkAv5qAQAAAAIAAgEVGAAAAPwEAPwAAgAAAAAAAPC/Au4qEgfBPvM/AmKODDpZyR3AAAAAABgAAAD8BAD8AAIAAAAAAADwvwKGWevWJ3LMvwIoCJf2z6gfwAAAAAAYAAAA/AQA/AACAAAAAAAA8L8C+1an+/m58b8CjbWXoiTRGsAAAAAAGAAAAPwEAPwAAgAAAAAAAPC/AiwoDFpNmcy/AvotZ9XKCBbAAAAAABgAAAD8BAD8AAIAAAAAAADwvwI25Ti5firzPwLGYkldW8kX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wAAAD8CAD8AAIAAAAAAADwvwJwFS+92pUTQALSCnKrNC0WwAAAAAAYAAAA/AgA/AACAAAAAAAA8L8CpO55hO8zEEACi47cfI04EcAAAAAAARgABAQABAAAAAAECAQABAAAAAAIDAQABAAAAAAMEAQABAAAAAAQAAQABAAAAAAM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52" authorId="0" shapeId="0" xr:uid="{306E0226-5E14-4ECC-88C5-0D38ADC8B0C2}">
      <text>
        <r>
          <rPr>
            <sz val="9"/>
            <color indexed="81"/>
            <rFont val="Tahoma"/>
            <charset val="1"/>
          </rPr>
          <t>Insight iXlW00001C0000052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w5W/fsoZBcAAAAAAGAAAAPwEAPwAAgAAAAAAAPC/Any7YYqnohLAAkGDy34hlQfAAAAAABgAAAD8CAD8AAIAAAAAAADwvwJIy2tDTIAUwAJvMT3sTH8RwAAAAAAYAAAA/AgA/AACAAAAAAAA8L8CqDt/YLFeGsACvxbJqv++EsAAAAAAGAAAAPwIAPwAAgAAAAAAAPC/AjJjiHsZORzAArr7vYzmcxjAAAAAABgAAAD8CAD8AAIAAAAAAADwvwKhgkowIDUYwALUeFpeM+kcwAAAAAAYAAAA/AgA/AACAAAAAAAA8L8Cl+nMYr5WEsACyISZwJmpG8AAAAAAGAAAAPwIAPwAAgAAAAAAAPC/AountElVfBDAAjw5JTGz9BX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gABAQAAAAUGAQABAQAAAAYHAgABAQAAAAcIAQAAAAAAAAgJAQAAAAAAAAkKAQAAAAAAAAoLAgABAQAAAAsMAQABAQAAAAwNAgABAQAAAA0OAQABAQAAAA4PAgABAQAAAA8KAQABAQAAAAcARAEAAQEAAAAARAQBAAEBAAAAAEQAREEAAQEAAAAAREECAAEBAAAABgBEgQAAAAAAAABEgETCAAEBAAAAAETARQEAAQEAAAAARQBFQgABAQAAAABFQEWBAAEBAAAAAEWARcIAAQEAAAAARcBEgQABAQAAAAAAAAA</t>
        </r>
      </text>
    </comment>
    <comment ref="A53" authorId="0" shapeId="0" xr:uid="{9B0E64D2-D88D-485B-90CF-5D3FD4E84D97}">
      <text>
        <r>
          <rPr>
            <sz val="9"/>
            <color indexed="81"/>
            <rFont val="Tahoma"/>
            <charset val="1"/>
          </rPr>
          <t>Insight iXlW00001C0000053R0106634812S00000000P01728LAocjBAQBF1NjaVRlZ2ljLmRhdGEuTW9sZWN1bGUBbQF/ARJTY2lUZWdpYy5Nb2xlY3VsZQAAAQFkAv5qAQAAAAIAAgEY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BAD8AAIAAAAAAADwvwK1jMKHsaISwAJInm0YCJUHQAAAAAAYAAAA/AgA/AACAAAAAAAA8L8C7u1JAluAFMACqi3xqj5/EUAAAAAAGAAAAPwIAPwAAgAAAAAAAPC/ArqK0SnBXhrAAu6rRYXsvhJAAAAAABgAAAD8CAD8AAIAAAAAAADwvwJWnXsGLjkcwAIlItDb0XMYQAAAAAAYAAAA/AgA/AACAAAAAAAA8L8CgQ1/cjg1GMACBn82BiLpHEAAAAAAGAAAAPwIAPwAAgAAAAAAAPC/AqQ5oprVVhLAAo4vqkyNqRtAAAAAABgAAAD8CAD8AAIAAAAAAADwvwJKUem/Z3wQwAKGJqFIqPQVQA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QABAQAAAAUGAQAAAAAAAAYHAQAAAAAAAAcIAQAAAAAAAAgJAgABAQAAAAkKAQABAQAAAAoLAgABAQAAAAsMAQABAQAAAAwNAgABAQAAAA0IAQABAQAAAAUOAgABAQAAAA4PAQABAQAAAA8ARAIAAQEAAAAARAQBAAEBAAAAAEQAREEAAQEAAAAAREECAAEBAAAADgBEgQAAAAAAAABEgETCAAEBAAAAAETARQEAAQEAAAAARQBFQgABAQAAAABFQEWBAAEBAAAAAEWARcIAAQEAAAAARcBEgQABAQAAAAAAAAA</t>
        </r>
      </text>
    </comment>
    <comment ref="A54" authorId="0" shapeId="0" xr:uid="{AAA19838-6894-433F-AF9F-74394F648D03}">
      <text>
        <r>
          <rPr>
            <sz val="9"/>
            <color indexed="81"/>
            <rFont val="Tahoma"/>
            <charset val="1"/>
          </rPr>
          <t>Insight iXlW00001C0000054R0106634812S00000000P01732LAocjBAQBF1NjaVRlZ2ljLmRhdGEuTW9sZWN1bGUBbQF/ARJTY2lUZWdpYy5Nb2xlY3VsZQAAAQFkAv5qAQAAAAIAAgEYAREAAAD8BAD8AAIAAAAAAADwvwJSDZVayLQCQALCqUtrlJn1vwAAAAAYAAAA/AgA/AACAAAAAAAA8L8C7lqJnd7I9D8Ce8erYvz/578AAAAAGAAAAPwIAPwAAgAAAAAAAPC/AiqK0FrYyPQ/AtNhohISAOg/AAAAABgAAAD8CAD8AAIAAAAAAADwvwKBSZam6LHgvgI56m80AQD4PwAAAAAYAAAA/AgA/AACAAAAAAAA8L8CBLTFs+DI9L8CEssCKPX/5z8AAAAAHAAAAPwIAPwAAgAAAAAAAPC/AkQmC9NdzAXAAtQ8ILiNavM/AAAAABgAAAD8CAD8AAIAAAAAAADwvwLyC9ZlBtoMwAIW4vqjIZzyvgAAAAAYAAAA/AgA/AACAAAAAAAA8L8CxVgsYlXMBcACgMB2rKZq878AAAAAHAAAAPwEAPwAAgAAAAAAAPC/ArT3hR8AhgnAAsOVv37KGQXAAAAAABgAAAD8BAD8AAIAAAAAAADwvwJ8u2GKp6ISwAJBg8t+IZUHwAAAAAAYAAAA/AgA/AACAAAAAAAA8L8CSMtrQ0yAFMACbzE97Ex/EcAAAAAAGAAAAPwIAPwAAgAAAAAAAPC/Aqg7f2CxXhrAAr8Wyar/vhLAAAAAABgAAAD8CAD8AAIAAAAAAADwvwIyY4h7GTkcwAK6+72M5nMYwAAAAAAYAAAA/AgA/AACAAAAAAAA8L8CoYJKMCA1GMAC1HhaXjPpHMAAAAAAGAAAAPwIAPwAAgAAAAAAAPC/ApfpzGK+VhLAAsiEmcCZqRvAAAAAABgAAAD8CAD8AAIAAAAAAADwvwKLp7RJVXwQwAI8OSUxs/QVwAAAAAAc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bAAQEAAAAAAAABAgEAAQEAAAACAwIAAQEAAAADBAEAAQEAAAAEBQIAAQEAAAAFBgEAAQEAAAAGBwIAAQEAAAAHCAEAAAAAAAAICQEAAAAAAAAJCgEAAAAAAAAKCwIAAQEAAAALDAEAAQEAAAAMDQIAAQEAAAANDgEAAQEAAAAODwIAAQEAAAAPCgEAAQEAAAAHAEQBAAEBAAAAAEQEAQABAQAAAABEAERBAAEBAAAAAERBAgABAQAAAAYARIEAAAAAAAAARIBEwgABAQAAAABEwEUBAAEBAAAAAEUARUIAAQEAAAAARUBFgQABAQAAAABFgEXCAAEBAAAAAEXARIEAAQEAAAAAAAAAA==</t>
        </r>
      </text>
    </comment>
    <comment ref="A55" authorId="0" shapeId="0" xr:uid="{EE9127CC-7A25-4CA8-8F0C-00A9B280D26D}">
      <text>
        <r>
          <rPr>
            <sz val="9"/>
            <color indexed="81"/>
            <rFont val="Tahoma"/>
            <charset val="1"/>
          </rPr>
          <t>Insight iXlW00001C0000055R0106634812S00000000P01936LAocjBAQBF1NjaVRlZ2ljLmRhdGEuTW9sZWN1bGUBbQF/ARJTY2lUZWdpYy5Nb2xlY3VsZQAAAQFkAv5qAQAAAAIAAgEb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QA/AACAAAAAAAA8L8CWiSd6cK0AsACXNhUVqSZ9T8AAAAAGAAAAPwIAPwAAgAAAAAAAPC/AgAA8EF21do+AjBEnasCAPg/AAAAABgAAAD8CAD8AAIAAAAAAADwvwJIqOMm4cj0PwKQL6BS///nPwAAAAAcAAAA/AgA/AACAAAAAAAA8L8CE3uUEd/I9D8CGKJfrQAA6L8AAAAAGAAAAPwIAPwAAgAAAAAAAPC/AqRGR8eCTgNAAipHQC8iDPy/AAAAABwAAAD8BAD8AAIAAAAAAADwvwJ63peOFAkPQAIG++yDfhv3vwAAAAAYAAAA/AgA/AACAAAAAAAA8L8CwA5Q8XiHE0ACagLn4n18BMAAAAAAGAAAAPwIAPwAAgAAAAAAAPC/Aq4PCST/ZhlAAlkGu5XOBwLAAAAAABgAAAD8CAD8AAIAAAAAAADwvwJr7VBmCGcdQAJPNU7TefkKwAAAAAAYAAAA/AgA/AACAAAAAAAA8L8Cdiz0sZiHG0AC3u2aNv8vE8AAAAAAJAAAAPwEAPwAAgAAAAAAAPC/Alb/A53Tuh5AAvg2AAjdwxbAAAAAABgAAAD8CAD8AAIAAAAAAADwvwKhVyyLH6gVQALkSEl3bGoUwAAAAAAYAAAA/AgA/AACAAAAAAAA8L8C763MgRWoEUACiGQrFS/jD8AAAAAAAR4ABAQAAAAAAAAECAQAAAAAAAAEDAQAAAAAAAAMEAgABAQAAAAQFAQABAQAAAAUGAgABAQAAAAYHAQABAQAAAAcIAgABAQAAAAgDAQABAQAAAAYJAQAAAAAAAAkKAQABAQAAAAoLAgABAQAAAAsMAQABAQAAAAwNAgABAQAAAA0OAQAAAAAAAA0PAQABAQAAAA8ARAIAAQEAAAAARABEQQABAQAAAABESwEAAQEAAAAAREBEgQABAQAAAABEiQIAAQEAAAAARIBEwQAAAAAAAABEwEUBAAAAAAAAAEUARUIAAQEAAAAARUBFgQABAQAAAABFgEXCAAEBAAAAAEXARgEAAAAAAAAARcBGQQABAQAAAABGQEaCAAEBAAAAAEaARQEAAQEAAAAAAAAAA==</t>
        </r>
      </text>
    </comment>
    <comment ref="A56" authorId="0" shapeId="0" xr:uid="{FC37B0E3-7855-4C88-966A-D40D99ABDD5D}">
      <text>
        <r>
          <rPr>
            <sz val="9"/>
            <color indexed="81"/>
            <rFont val="Tahoma"/>
            <charset val="1"/>
          </rPr>
          <t>Insight iXlW00001C0000056R0106634812S00000000P01660LAocjBAQBF1NjaVRlZ2ljLmRhdGEuTW9sZWN1bGUBbQF/ARJTY2lUZWdpYy5Nb2xlY3VsZQAAAQFkAv5qAQAAAAIAAgEXJAAAAPwEAPwAAgAAAAAAAPC/AgZX1ErnGQdAAq9FRA4Z8h3AAAAAABgAAAD8CAD8AAIAAAAAAADwvwK/4igHsWj7PwJQ8lLHjvYcwAAAAAAYAAAA/AgA/AACAAAAAAAA8L8CXEY/mQrR5j8CEOvZqbK3IMAAAAAAGAAAAPwIAPwAAgAAAAAAAPC/AvA0jpW9Kui/AvTjx7p7GiDAAAAAABgAAAD8CAD8AAIAAAAAAADwvwKC+eg4G5PzvwK9ymX2tIEawAAAAAAYAAAA/AgA/AACAAAAAAAA8L8CLCgMWk2ZzL8C+i1n1coIFsAAAAAAHAAAAPwEAPwAAgAAAAAAAPC/Ani1VrEjDOa/AgJ7twDCUxDAAAAAABgAAAD8CAD8AAIAAAAAAADwvwJ1y4FsyzwBwAJQCoEtXSsOwAAAAAAYAAAA/AgA/AACAAAAAAAA8L8CgJHuXKIiCsACDSY9+kwcE8AAAAAAHAAAAPwIAPwAAgAAAAAAAPC/AlnA+uhuRRLAAoq/k1uaHxDAAAAAABgAAAD8CAD8AAIAAAAAAADwvwJNyK/DtwkRwALBi8MTfIIEwAAAAAAYAAAA/AgA/AACAAAAAAAA8L8CHTSc9qOTFMAC+BUcTlKj9b8AAAAAGAAAAPwIAPwAAgAAAAAAAPC/Ail8abhfJhLAAgAKQ12K65M/AAAAABgAAAD8CAD8AAIAAAAAAADwvwJKpADjYV4IwAIAyuPgcgjHPwAAAAAYAAAA/AgA/AACAAAAAAAA8L8CxL7nnotKAcACSFnMppGA8L8AAAAAHAAAAPwIAPwAAgAAAAAAAPC/AliNtjISJQbAAqD2Q+fJOQPAAAAAABgAAAD8CAD8AAIAAAAAAADwvwKRYfsux9kIwAIDuKALPxQZwAAAAAAYAAAA/AgA/AACAAAAAAAA8L8C2KLthqub/L8CerqrZz/mG8AAAAAAGAAAAPwIAPwAAgAAAAAAAPC/AgxP1rLQ1/u/AtfKmci78iDAAAAAABgAAAD8CAD8AAIAAAAAAADwvwJn3os8BR4IwAIPiMiovYciwAAAAAAYAAAA/AgA/AACAAAAAAAA8L8CmbHkRwhZEcAC8nbdnCMdIcAAAAAAHAAAAPwIAPwAAgAAAAAAAPC/AhBC5gcAihHAAi4FtxgPOxzAAAAAABgAAAD8CAD8AAIAAAAAAADwvwIOCO+h8OrzPwKwX4mbTEMXwAAAAAABGgAEBAAAAAAAAAQICAAEBAAAAAgMBAAEBAAAAAwQCAAEBAAAABAUBAAEBAAAABQYBAAAAAAAABgcBAAAAAAAABwgCAAEBAAAACAkBAAEBAAAACQoCAAEBAAAACgsBAAEBAAAACwwCAAEBAAAADA0BAAEBAAAADQ4CAAEBAAAADg8BAAEBAAAADwcBAAEBAAAADwoBAAEBAAAACABEAQAAAAAAAABEAERCAAEBAAAAAERARIEAAQEAAAAARIBEwgABAQAAAABEwEUBAAEBAAAAAEUARUIAAQEAAAAARUBEAQABAQAAAAUARYIAAQEAAAAARYEBAAEBAAAAAAAAAA=</t>
        </r>
      </text>
    </comment>
    <comment ref="A57" authorId="0" shapeId="0" xr:uid="{6D58A6B6-1367-4FAD-A280-C9BD3C3C1523}">
      <text>
        <r>
          <rPr>
            <sz val="9"/>
            <color indexed="81"/>
            <rFont val="Tahoma"/>
            <charset val="1"/>
          </rPr>
          <t>Insight iXlW00001C0000057R0106634812S00000000P01728LAocjBAQBF1NjaVRlZ2ljLmRhdGEuTW9sZWN1bGUBbQF/ARJTY2lUZWdpYy5Nb2xlY3VsZQAAAQFkAv5qAQAAAAIAAgEYHAAAAPwMAPwAAgAAAAAAAPC/Am9W4FSS5fg/AowAIAJu2SXAAAAAABgAAAD8DAD8AAIAAAAAAADwvwKK8ZhMXefyPwIneowAupEjwAAAAAAYAAAA/AgA/AACAAAAAAAA8L8C1ACgdRrR5j8CVnx5VrK3IMAAAAAAGAAAAPwIAPwAAgAAAAAAAPC/Auc0jpW9Kui/AvTjx7p7GiDAAAAAABgAAAD8CAD8AAIAAAAAAADwvwKB+eg4G5PzvwK9ymX2tIEawAAAAAAYAAAA/AgA/AACAAAAAAAA8L8CLCgMWk2ZzL8C+i1n1coIFsAAAAAAHAAAAPwEAPwAAgAAAAAAAPC/Ani1VrEjDOa/AgJ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RCO+h8OrzPwKvX4mbTEMXwAAAAAAYAAAA/AgA/AACAAAAAAAA8L8Cw+IoB7Fo+z8CUPJSx472HMAAAAAAARsABAwAAAAAAAAECAQAAAAAAAAIDAgABAQAAAAMEAQABAQAAAAQFAgABAQAAAAUGAQAAAAAAAAYHAQAAAAAAAAcIAgABAQAAAAgJAQABAQAAAAkKAgABAQAAAAoLAQABAQAAAAsMAgABAQAAAAwNAQABAQAAAA0OAgABAQAAAA4PAQABAQAAAA8HAQABAQAAAA8KAQABAQAAAAgARAEAAAAAAAAARABEQgABAQAAAABEQESBAAEBAAAAAESARMIAAQEAAAAARMBFAQABAQAAAABFAEVCAAEBAAAAAEVARAEAAQEAAAAFAEWBAAEBAAAAAEWARcIAAQEAAAAARcIBAAEBAAAAAAAAAA=</t>
        </r>
      </text>
    </comment>
    <comment ref="A58" authorId="0" shapeId="0" xr:uid="{BA17AA75-F536-4AD3-AA86-AA5C8B1EBF2D}">
      <text>
        <r>
          <rPr>
            <sz val="9"/>
            <color indexed="81"/>
            <rFont val="Tahoma"/>
            <charset val="1"/>
          </rPr>
          <t>Insight iXlW00001C0000058R0106634812S00000000P01728LAocjBAQBF1NjaVRlZ2ljLmRhdGEuTW9sZWN1bGUBbQF/ARJTY2lUZWdpYy5Nb2xlY3VsZQAAAQFkAv5qAQAAAAIAAgEYGAAAAPwEAPwAAgAAAAAAAPC/AjrWSopF7wvAArndhfFP3xzAAAAAACAAAAD8BAD8AAIAAAAAAADwvwKMc2gUfIsFwAL5tO19QEoZwAAAAAAYAAAA/AgA/AACAAAAAAAA8L8CgPnoOBuT878Cvspl9rSBGsAAAAAAGAAAAPwIAPwAAgAAAAAAAPC/AosQECSxKui/Avnf3Wx8GiDAAAAAABgAAAD8CAD8AAIAAAAAAADwvwLWAKB1GtHmPwJWfHlWsrcgwAAAAAAYAAAA/AgA/AACAAAAAAAA8L8CwuIoB7Fo+z8CUPJSx472HMAAAAAAGAAAAPwIAPwAAgAAAAAAAPC/Ag4I76Hw6vM/Aq9fiZtMQxf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sABAQAAAAAAAAECAQAAAAAAAAIDAgABAQAAAAMEAQABAQAAAAQFAgABAQAAAAUGAQABAQAAAAYHAgABAQAAAAcCAQABAQAAAAcIAQAAAAAAAAgJAQAAAAAAAAkKAgABAQAAAAoLAQABAQAAAAsMAgABAQAAAAwNAQABAQAAAA0OAgABAQAAAA4PAQABAQAAAA8ARAIAAQEAAAAARABEQQABAQAAAABESQEAAQEAAAAAREwBAAEBAAAACgBEgQAAAAAAAABEgETCAAEBAAAAAETARQEAAQEAAAAARQBFQgABAQAAAABFQEWBAAEBAAAAAEWARcIAAQEAAAAARcBEgQABAQAAAAAAAAA</t>
        </r>
      </text>
    </comment>
    <comment ref="A59" authorId="0" shapeId="0" xr:uid="{3D8F0393-3D2C-4808-8087-6470CF43CB7F}">
      <text>
        <r>
          <rPr>
            <sz val="9"/>
            <color indexed="81"/>
            <rFont val="Tahoma"/>
            <charset val="1"/>
          </rPr>
          <t>Insight iXlW00001C0000059R0106634812S00000000P01796LAocjBAQBF1NjaVRlZ2ljLmRhdGEuTW9sZWN1bGUBbQF/ARJTY2lUZWdpYy5Nb2xlY3VsZQAAAQFkAv5qAQAAAAIAAgEZGAAAAPwEAPwAAgAAAAAAAPC/AhDhLt2hJNg/Av59iRaTWyXAAAAAACAAAAD8BAD8AAIAAAAAAADwvwJe3vAgTdvyPwLgBDniOZIjwAAAAAAYAAAA/AgA/AACAAAAAAAA8L8CaUY/mQrR5j8CEOvZqbK3IMAAAAAAGAAAAPwIAPwAAgAAAAAAAPC/AsTiKAexaPs/AlDyUseO9hzAAAAAABgAAAD8CAD8AAIAAAAAAADwvwIQCO+h8OrzPwKwX4mbTEMXwAAAAAAYAAAA/AgA/AACAAAAAAAA8L8CLCgMWk2ZzL8C+i1n1coIFsAAAAAAHAAAAPwEAPwAAgAAAAAAAPC/Ani1VrEjDOa/AgJ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KB+eg4G5PzvwK9ymX2tIEawAAAAAAYAAAA/AQA/AACAAAAAAAA8L8CDd6ZISAvA8ACE5LJoTOGGcAAAAAAGAAAAPwIAPwAAgAAAAAAAPC/Aug0jpW9Kui/AvTjx7p7GiDAAAAAAAEcAAQEAAAAAAAABAgEAAAAAAAACAwIAAQEAAAADBAEAAQEAAAAEBQIAAQEAAAAFBgEAAAAAAAAGBwEAAAAAAAAHCAIAAQEAAAAICQEAAQEAAAAJCgIAAQEAAAAKCwEAAQEAAAALDAIAAQEAAAAMDQEAAQEAAAANDgIAAQEAAAAODwEAAQEAAAAPBwEAAQEAAAAPCgEAAQEAAAAIAEQBAAAAAAAAAEQAREIAAQEAAAAAREBEgQABAQAAAABEgETCAAEBAAAAAETARQEAAQEAAAAARQBFQgABAQAAAABFQEQBAAEBAAAABQBFgQABAQAAAABFgEXBAAAAAAAAAEWARgIAAQEAAAAARgIBAAEBAAAAAAAAAA=</t>
        </r>
      </text>
    </comment>
    <comment ref="A60" authorId="0" shapeId="0" xr:uid="{52B12F93-A8D1-49E3-AFF8-D96A577CF740}">
      <text>
        <r>
          <rPr>
            <sz val="9"/>
            <color indexed="81"/>
            <rFont val="Tahoma"/>
            <charset val="1"/>
          </rPr>
          <t>Insight iXlW00001C0000060R0106634812S00000000P01932LAocjBAQBF1NjaVRlZ2ljLmRhdGEuTW9sZWN1bGUBbQF/ARJTY2lUZWdpYy5Nb2xlY3VsZQAAAQFkAv5qAQAAAAIAAgEbJAAAAPwEAPwAAgAAAAAAAPC/Ao92aFQYPwhAAnmjLC/FdCbAAAAAABgAAAD8BAD8AAIAAAAAAADwvwJSKFDxLzsFQALU/iaMdi0kwAAAAAAkAAAA/AQA/AACAAAAAAAA8L8Cn6g7WnOeC0AChqMI8dBiIsAAAAAAJAAAAPwEAPwAAgAAAAAAAPC/ArZmbY2yoQ5AAmx5D9EWqiTAAAAAACAAAAD8BAD8AAIAAAAAAADwvwKCDaTdYvPyPwJPyJ6qPJEjwAAAAAAYAAAA/AgA/AACAAAAAAAA8L8C1ACgdRrR5j8CVnx5VrK3IMAAAAAAGAAAAPwIAPwAAgAAAAAAAPC/Auc0jpW9Kui/AvTjx7p7GiDAAAAAABgAAAD8CAD8AAIAAAAAAADwvwKB+eg4G5PzvwK9ymX2tIEawAAAAAAYAAAA/AgA/AACAAAAAAAA8L8CLCgMWk2ZzL8C+i1n1coIFsAAAAAAHAAAAPwEAPwAAgAAAAAAAPC/Ani1VrEjDOa/AgJ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RCO+h8OrzPwKvX4mbTEMXwAAAAAAYAAAA/AgA/AACAAAAAAAA8L8Cw+IoB7Fo+z8CUPJSx472HMAAAAAAAR4ABAQAAAAAAAAECAQAAAAAAAAEDAQAAAAAAAAEEAQAAAAAAAAQFAQAAAAAAAAUGAgABAQAAAAYHAQABAQAAAAcIAgABAQAAAAgJAQAAAAAAAAkKAQAAAAAAAAoLAgABAQAAAAsMAQABAQAAAAwNAgABAQAAAA0OAQABAQAAAA4PAgABAQAAAA8ARAEAAQEAAAAARABEQgABAQAAAABEQESBAAEBAAAAAESKAQABAQAAAABEjQEAAQEAAAALAETBAAAAAAAAAETARQIAAQEAAAAARQBFQQABAQAAAABFQEWCAAEBAAAAAEWARcEAAQEAAAAARcBGAgABAQAAAABGAETBAAEBAAAACABGQQABAQAAAABGQEaCAAEBAAAAAEaFAQABAQAAAAAAAAA</t>
        </r>
      </text>
    </comment>
    <comment ref="A61" authorId="0" shapeId="0" xr:uid="{0C993DEF-2F5C-473A-B7DF-4E5ADAED4D59}">
      <text>
        <r>
          <rPr>
            <sz val="9"/>
            <color indexed="81"/>
            <rFont val="Tahoma"/>
            <charset val="1"/>
          </rPr>
          <t>Insight iXlW00001C0000061R0106634812S00000000P01592LAocjBAQBF1NjaVRlZ2ljLmRhdGEuTW9sZWN1bGUBbQF/ARJTY2lUZWdpYy5Nb2xlY3VsZQAAAQFkAv5qAQAAAAIAAgEWHAAAAPwEAPwAAgAAAAAAAPC/Ani1VrEjDOa/AgJ7twDCUxDAAAAAABgAAAD8CAD8AAIAAAAAAADwvwIsKAxaTZnMvwL6LWfVyggWwAAAAAAYAAAA/AgA/AACAAAAAAAA8L8CfHqDSx2T878CPh4NtLaBGsAAAAAAGAAAAPwIAPwAAgAAAAAAAPC/Ao2KFlCzKui/Aud90k18GiDAAAAAABgAAAD8CAD8AAIAAAAAAADwvwIYJPH5F9HmPwKQgzxPsrcgwAAAAAAcAAAA/AgA/AACAAAAAAAA8L8CLKZWWrBo+z8CifZG2Y72HMAAAAAAGAAAAPwIAPwAAgAAAAAAAPC/Aiw99q3w6vM/AlaKTp5MQxf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AEZAAQEAAAAAAAABAgIAAQEAAAACAwEAAQEAAAADBAIAAQEAAAAEBQEAAQEAAAAFBgIAAQEAAAAGAQEAAQEAAAAABwEAAAAAAAAHCAIAAQEAAAAICQEAAQEAAAAJCgIAAQEAAAAKCwEAAQEAAAALDAIAAQEAAAAMDQEAAQEAAAANDgIAAQEAAAAODwEAAQEAAAAPBwEAAQEAAAAPCgEAAQEAAAAIAEQBAAAAAAAAAEQAREIAAQEAAAAAREBEgQABAQAAAABEgETCAAEBAAAAAETARQEAAQEAAAAARQBFQgABAQAAAABFQEQBAAEBAAAAAAAAAA=</t>
        </r>
      </text>
    </comment>
    <comment ref="A62" authorId="0" shapeId="0" xr:uid="{18E8F349-9E40-4F55-B445-4396FBD78B4A}">
      <text>
        <r>
          <rPr>
            <sz val="9"/>
            <color indexed="81"/>
            <rFont val="Tahoma"/>
            <charset val="1"/>
          </rPr>
          <t>Insight iXlW00001C0000062R0106634812S00000000P01456LAocjBAQBF1NjaVRlZ2ljLmRhdGEuTW9sZWN1bGUBbQF/ARJTY2lUZWdpYy5Nb2xlY3VsZQAAAQFkAv5qAQAAAAIAAgEUGAAAAPwEAPwAAgAAAAAAAPC/AlQpDFpNmcy/AvktZ9XKCBbAAAAAABwAAAD8BAD8AAIAAAAAAADwvwKYtVaxIwzmvwL+er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QA/AACAAAAAAAA8L8Cxq9ezfqb878CY67UcNGAGsAAAAAAGAAAAPwEAPwAAgAAAAAAAPC/AqSTWNlCoPe/AlWSDF3PDCDAAAAAABgAAAD8BAD8AAIAAAAAAADwvwKCkjx+k7oEwAJC3xd4jxUcwAAAAAABFwAEBAAAAAAAAAQIBAAAAAAAAAgMCAAEBAAAAAwQBAAEBAAAABAUCAAEBAAAABQYBAAEBAAAABgcCAAEBAAAABwgBAAEBAAAACAkCAAEBAAAACQoBAAEBAAAACgIBAAEBAAAACgUBAAEBAAAAAwsBAAAAAAAACwwCAAEBAAAADA0BAAEBAAAADQ4CAAEBAAAADg8BAAEBAAAADwBEAgABAQAAAABECwEAAQEAAAAAAERBAAAAAAAAAERARIEAAQAAAAAARIBEwQABAAAAAABEwERBAAEAAAAAAAAAAA=</t>
        </r>
      </text>
    </comment>
    <comment ref="A63" authorId="0" shapeId="0" xr:uid="{1CD473AB-8B8C-410A-B37D-25077897822C}">
      <text>
        <r>
          <rPr>
            <sz val="9"/>
            <color indexed="81"/>
            <rFont val="Tahoma"/>
            <charset val="1"/>
          </rPr>
          <t>Insight iXlW00001C0000063R0106634812S00000000P01512LAocjBAQBF1NjaVRlZ2ljLmRhdGEuTW9sZWN1bGUBbQF/ARJTY2lUZWdpYy5Nb2xlY3VsZQAAAQFkAv5qAQAAAAIAAgEVGAAAAPwEAPwAAgAAAAAAAPC/ArVX5eytMgPAAnHs0g82gxnAAAAAABgAAAD8BAD8AAIAAAAAAADwvwIwr17N+pvzvwJxrtRw0YAawAAAAAAYAAAA/AQA/AACAAAAAAAA8L8CsojofOI3AMACcrnYRiUTHsAAAAAAIAAAAPwEAPwAAgAAAAAAAPC/AhaHzZSVTuu/Av6xve8AER/AAAAAABgAAAD8BAD8AAIAAAAAAADwvwIUJgxaTZnMvwL9LWfVyggWwAAAAAAcAAAA/AQA/AACAAAAAAAA8L8CPLVWsSMM5r8CCH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cABAQAAAAAAAAECAQAAAAAAAAEDAQAAAAAAAAEEAQAAAAAAAAQ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64" authorId="0" shapeId="0" xr:uid="{28BA2993-0D80-4A83-B839-F71E1B4FB4E2}">
      <text>
        <r>
          <rPr>
            <sz val="9"/>
            <color indexed="81"/>
            <rFont val="Tahoma"/>
            <charset val="1"/>
          </rPr>
          <t>Insight iXlW00001C0000064R0106634812S00000000P01868LAocjBAQBF1NjaVRlZ2ljLmRhdGEuTW9sZWN1bGUBbQF/ARJTY2lUZWdpYy5Nb2xlY3VsZQAAAQFkAv5qAQAAAAIAAgEa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c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gA/AACAAAAAAAA8L8CAADwQXbV2j4CMESdqwIA+D8AAAAAGAAAAPwIAPwAAgAAAAAAAPC/Akio4ybhyPQ/ApAvoFL//+c/AAAAABwAAAD8CAD8AAIAAAAAAADwvwITe5QR38j0PwIYol+tAADovwAAAAAYAAAA/AgA/AACAAAAAAAA8L8CpEZHx4JOA0ACKkdALyIM/L8AAAAAHAAAAPwEAPwAAgAAAAAAAPC/Anrel44UCQ9AAgb77IN+G/e/AAAAABgAAAD8CAD8AAIAAAAAAADwvwLADlDxeIcTQAJqAufifXwEwAAAAAAYAAAA/AgA/AACAAAAAAAA8L8Crg8JJP9mGUACWQa7lc4HAsAAAAAAGAAAAPwIAPwAAgAAAAAAAPC/AmvtUGYIZx1AAk81TtN5+QrAAAAAABgAAAD8CAD8AAIAAAAAAADwvwJ2LPSxmIcbQALe7Zo2/y8TwAAAAAAkAAAA/AQA/AACAAAAAAAA8L8CVv8DndO6HkAC+DYACN3DFsAAAAAAGAAAAPwIAPwAAgAAAAAAAPC/AqFXLIsfqBVAAuRISXdsahTAAAAAABgAAAD8CAD8AAIAAAAAAADwvwLvrcyBFagRQAKIZCsVL+MPwAAAAAABHQAEBAAAAAAAAAQIBAAAAAAAAAQMBAAAAAAAAAwQCAAEBAAAABAUBAAEBAAAABQYCAAEBAAAABgcBAAEBAAAABwgCAAEBAAAACAMBAAEBAAAABgkBAAAAAAAACQoBAAEBAAAACgsCAAEBAAAACwwBAAEBAAAADA0CAAEBAAAADQ4BAAEBAAAADg8CAAEBAAAADwBEAQABAQAAAABECwEAAQEAAAAARABEQQABAQAAAABESQIAAQEAAAAAREBEgQAAAAAAAABEgETBAAAAAAAAAETARQIAAQEAAAAARQBFQQABAQAAAABFQEWCAAEBAAAAAEWARcEAAAAAAAAARYBGAQABAQAAAABGAEZCAAEBAAAAAEZARMEAAQEAAAAAAAAAA==</t>
        </r>
      </text>
    </comment>
    <comment ref="A65" authorId="0" shapeId="0" xr:uid="{4DE92FA3-3CF9-4FEE-9270-3740E43B056F}">
      <text>
        <r>
          <rPr>
            <sz val="9"/>
            <color indexed="81"/>
            <rFont val="Tahoma"/>
            <charset val="1"/>
          </rPr>
          <t>Insight iXlW00001C0000065R0106634812S00000000P01796LAocjBAQBF1NjaVRlZ2ljLmRhdGEuTW9sZWN1bGUBbQF/ARJTY2lUZWdpYy5Nb2xlY3VsZQAAAQFkAv5qAQAAAAIAAgEZGAAAAPwEAPwAAgAAAAAAAPC/AolqYKSdLABAAqoNdASOqiLAAAAAACAAAAD8BAD8AAIAAAAAAADwvwLqfvrOzxL4PwLq/wzaJYAgwAAAAAAYAAAA/AgA/AACAAAAAAAA8L8C8iWspGrTAkACa0lUwbcMHMAAAAAAGAAAAPwIAPwAAgAAAAAAAPC/Ai7daey4yg5AAgh9tW5KgBzAAAAAABgAAAD8CAD8AAIAAAAAAADwvwJdJqZARccSQALpvmaXoYsXwAAAAAAcAAAA/AgA/AACAAAAAAAA8L8C8H1q94gtEEACckaCwGYjEsAAAAAAGAAAAPwIAPwAAgAAAAAAAPC/AkKCY1rKbQRAApANWocesRHAAAAAABgAAAD8CAD8AAIAAAAAAADwvwIWo1Dn5z/7PwJMdKl2fKQWwAAAAAAYAAAA/AgA/AACAAAAAAAA8L8CXJLLjAra/D8CnbT2Anv8CMAAAAAAHAAAAPwIAPwAAgAAAAAAAPC/AlDK4Yq07tM/AiBZxEBeuwfAAAAAABgAAAD8CAD8AAIAAAAAAADwvwIAACAE+FXEPgLAGkW9///3vwAAAAAYAAAA/AgA/AACAAAAAAAA8L8CKJp9Kd7I9L8C8CZGO/L/578AAAAAGAAAAPwIAPwAAgAAAAAAAPC/Aux4tOfXyPS/AnA3uMQNAOg/AAAAABgAAAD8CAD8AAIAAAAAAADwvwIAAPBBdtXaPgIwRJ2rAgD4PwAAAAAYAAAA/AgA/AACAAAAAAAA8L8CSKjjJuHI9D8CkC+gUv//5z8AAAAAHAAAAPwIAPwAAgAAAAAAAPC/AhN7lBHfyPQ/AhiiX60AAOi/AAAAABgAAAD8CAD8AAIAAAAAAADwvwKkRkfHgk4DQAIqR0AvIgz8vwAAAAAcAAAA/AQA/AACAAAAAAAA8L8Cet6XjhQJD0ACBvvsg34b978AAAAAGAAAAPwIAPwAAgAAAAAAAPC/AsAOUPF4hxNAAmoC5+J9fATAAAAAABgAAAD8CAD8AAIAAAAAAADwvwKuDwkk/2YZQAJZBruVzgcCwAAAAAAYAAAA/AgA/AACAAAAAAAA8L8Ca+1QZghnHUACTzVO03n5CsAAAAAAGAAAAPwIAPwAAgAAAAAAAPC/AnYs9LGYhxtAAt7tmjb/LxPAAAAAACQAAAD8BAD8AAIAAAAAAADwvwJW/wOd07oeQAL4NgAI3cMWwAAAAAAYAAAA/AgA/AACAAAAAAAA8L8CoVcsix+oFUAC5EhJd2xqFMAAAAAAGAAAAPwIAPwAAgAAAAAAAPC/Au+tzIEVqBFAAohkKxUv4w/AAAAAAAEcAAQEAAAAAAAABAgEAAAAAAAACAwIAAQEAAAADBAEAAQEAAAAEBQIAAQEAAAAFBgEAAQEAAAAGBwIAAQEAAAAHAgEAAQEAAAAGCAEAAAAAAAAICQEAAQEAAAAJCgIAAQEAAAAKCwEAAQEAAAALDAIAAQEAAAAMDQEAAQEAAAANDgIAAQEAAAAODwEAAQEAAAAPCgEAAQEAAAAPAEQBAAEBAAAAAEQIAgABAQAAAABEAERBAAAAAAAAAERARIEAAAAAAAAARIBEwgABAQAAAABEwEUBAAEBAAAAAEUARUIAAQEAAAAARUBFgQAAAAAAAABFQEXBAAEBAAAAAEXARgIAAQEAAAAARgBEgQABAQAAAAAAAAA</t>
        </r>
      </text>
    </comment>
    <comment ref="A66" authorId="0" shapeId="0" xr:uid="{71E46BEA-6635-4A45-B7AB-5F64F43E48E6}">
      <text>
        <r>
          <rPr>
            <sz val="9"/>
            <color indexed="81"/>
            <rFont val="Tahoma"/>
            <charset val="1"/>
          </rPr>
          <t>Insight iXlW00001C0000066R0106634812S00000000P01660LAocjBAQBF1NjaVRlZ2ljLmRhdGEuTW9sZWN1bGUBbQF/ARJTY2lUZWdpYy5Nb2xlY3VsZQAAAQFkAv5qAQAAAAIAAgEX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wAAAD8CAD8AAIAAAAAAADwvwJwFS+92pUTQALSCnKrNC0WwAAAAAAYAAAA/AgA/AACAAAAAAAA8L8CpO55hO8zEEACi47cfI04EcAAAAAAGAAAAPwIAPwAAgAAAAAAAPC/AhEI76Hw6vM/Aq9fiZtMQxfAAAAAABgAAAD8CAD8AAIAAAAAAADwvwLD4igHsWj7PwJQ8lLHjvYcwAAAAAABGgAEBAAAAAAAAAQICAAEBAAAAAgMBAAEBAAAAAwQCAAEBAAAABAUBAAAAAAAABQYBAAAAAAAABgcCAAEBAAAABwgBAAEBAAAACAkCAAEBAAAACQoBAAEBAAAACgsCAAEBAAAACwwBAAEBAAAADA0CAAEBAAAADQ4BAAEBAAAADgYBAAEBAAAADgkBAAEBAAAABw8BAAAAAAAADwBEAgABAQAAAABEAERBAAEBAAAAAERARIIAAQEAAAAARIBEwQABAQAAAABEwEUCAAEBAAAAAEUPAQABAQAAAAQARUEAAQEAAAAARUBFggABAQAAAABFgQEAAQEAAAAAAAAAA==</t>
        </r>
      </text>
    </comment>
    <comment ref="A67" authorId="0" shapeId="0" xr:uid="{E8080992-14AE-418B-B8F7-D1245DB4DFFF}">
      <text>
        <r>
          <rPr>
            <sz val="9"/>
            <color indexed="81"/>
            <rFont val="Tahoma"/>
            <charset val="1"/>
          </rPr>
          <t>Insight iXlW00001C0000067R0106634812S00000000P01732LAocjBAQBF1NjaVRlZ2ljLmRhdGEuTW9sZWN1bGUBbQF/ARJTY2lUZWdpYy5Nb2xlY3VsZQAAAQFkAv5qAQAAAAIAAgEY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cAAAA/AgA/AACAAAAAAAA8L8C7iWspGrTAkACaklUwbcMHM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sABAQAAAAAAAAECAQAAAAAAAAEDAQAAAAAAAAMEAgABAQAAAAQFAQABAQAAAAUGAgABAQAAAAYHAQABAQAAAAcIAgABAQAAAAgDAQABAQAAAAYJAQAAAAAAAAkKAQABAQAAAAoLAgABAQAAAAsMAQABAQAAAAwNAgABAQAAAA0OAQABAQAAAA4PAgABAQAAAA8ARAEAAQEAAAAARAsBAAEBAAAAAEQAREEAAQEAAAAAREkCAAEBAAAAAERARIEAAAAAAAAARIBEwQAAAAAAAABEwEUBAAEAAAAAAEUARUEAAQAAAAAARUBFgQABAAAAAABFgEXBAAEAAAAAAEXARMEAAQAAAAAAAAAAA==</t>
        </r>
      </text>
    </comment>
    <comment ref="A68" authorId="0" shapeId="0" xr:uid="{E12673F2-4AFB-42FF-AF5D-ABBC268A4AE4}">
      <text>
        <r>
          <rPr>
            <sz val="9"/>
            <color indexed="81"/>
            <rFont val="Tahoma"/>
            <charset val="1"/>
          </rPr>
          <t>Insight iXlW00001C0000068R0106634812S00000000P01592LAocjBAQBF1NjaVRlZ2ljLmRhdGEuTW9sZWN1bGUBbQF/ARJTY2lUZWdpYy5Nb2xlY3VsZQAAAQFkAv5qAQAAAAIAAgEW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wAAAD8CAD8AAIAAAAAAADwvwLvU29wXVQAQAJE9jGLm0EXwAAAAAAYAAAA/AgA/AACAAAAAAAA8L8CPjuxpRzZCUACZrXtv/LoGsAAAAAAGAAAAPwIAPwAAgAAAAAAAPC/AnxOVuad3hFAAoQPBGU+gxfAAAAAAAEQAAAA/AQA/AACAAAAAAAA8L8CWEaZ67YqEEACxuXQ9WTCEcAAAAAAGAAAAPwIAPwAAgAAAAAAAPC/AhEI76Hw6vM/Aq9fiZtMQxfAAAAAABgAAAD8CAD8AAIAAAAAAADwvwLD4igHsWj7PwJQ8lLHjvYcwAAAAAABGQAEBAAAAAAAAAQICAAEBAAAAAgMBAAEBAAAAAwQCAAEBAAAABAUBAAAAAAAABQYBAAAAAAAABgcCAAEBAAAABwgBAAEBAAAACAkCAAEBAAAACQoBAAEBAAAACgsCAAEBAAAACwwBAAEBAAAADA0CAAEBAAAADQ4BAAEBAAAADgYBAAEBAAAADgkBAAEBAAAABw8BAAAAAAAADwBEAgABAQAAAABEAERBAAEBAAAAAERARIIAAQEAAAAARIBEwQABAQAAAABEzwEAAQEAAAAEAEUBAAEBAAAAAEUARUIAAQEAAAAARUEBAAEBAAAAAAAAAA=</t>
        </r>
      </text>
    </comment>
    <comment ref="A69" authorId="0" shapeId="0" xr:uid="{8DBB9330-BD95-4911-B18D-4E3151E2969A}">
      <text>
        <r>
          <rPr>
            <sz val="9"/>
            <color indexed="81"/>
            <rFont val="Tahoma"/>
            <charset val="1"/>
          </rPr>
          <t>Insight iXlW00001C0000069R0106634812S00000000P01796LAocjBAQBF1NjaVRlZ2ljLmRhdGEuTW9sZWN1bGUBbQF/ARJTY2lUZWdpYy5Nb2xlY3VsZQAAAQFkAv5qAQAAAAIAAgEZ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MAPwAAgAAAAAAAPC/Ara/W4VWygTAAv6978ykAfg/AAAAABwAAAD8DAD8AAIAAAAAAADwvwLE8AT8rxoNwAKh4GHKnM0AQA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EQjvofDq8z8Cr1+Jm0xDF8AAAAAAGAAAAPwIAPwAAgAAAAAAAPC/AsPiKAexaPs/AlDyUseO9hzAAAAAAAEcAAQEAAAAAAAABAgIAAQEAAAACAwEAAQEAAAADBAIAAQEAAAAEBQEAAAAAAAAFBgEAAAAAAAAGBwIAAQEAAAAHCAEAAQEAAAAICQIAAQEAAAAJCgEAAQEAAAAKCwIAAQEAAAALDAEAAQEAAAAMDQIAAQEAAAANDgEAAQEAAAAOBgEAAQEAAAAOCQEAAQEAAAAMDwEAAAAAAAAPAEQDAAAAAAAABwBEQQAAAAAAAABEQESCAAEBAAAAAESARMEAAQEAAAAARMBFAgABAQAAAABFAEVBAAEBAAAAAEVARYIAAQEAAAAARYBEQQABAQAAAAQARcEAAQEAAAAARcBGAgABAQAAAABGAQEAAQEAAAAAAAAAA==</t>
        </r>
      </text>
    </comment>
    <comment ref="A70" authorId="0" shapeId="0" xr:uid="{E32474CD-B2E7-4F79-9A6A-F788127D4D94}">
      <text>
        <r>
          <rPr>
            <sz val="9"/>
            <color indexed="81"/>
            <rFont val="Tahoma"/>
            <charset val="1"/>
          </rPr>
          <t>Insight iXlW00001C0000070R0106634812S00000000P01524LAocjBAQBF1NjaVRlZ2ljLmRhdGEuTW9sZWN1bGUBbQF/ARJTY2lUZWdpYy5Nb2xlY3VsZQAAAQFkAv5qAQAAAAIAAgEVGAAAAPwEAPwAAgAAAAAAAPC/AkrycdzKhBNAAvIsY9bBvg7AAAAAABwAAAD8CAD8AAIAAAAAAADwvwIAQRye5g4QQAK3Trfx7rISwAAAAAAYAAAA/AgA/AACAAAAAAAA8L8COpP1ysDXEEACCrB8GMClGMAAAAAAGAAAAPwIAPwAAgAAAAAAAPC/AkPxNOIT2wZAAqOGJAtYOxvAAAAAABwAAAD8CAD8AAIAAAAAAADwvwK0zXoZ2C/9PwIcinira+EWwAAAAAAYAAAA/AgA/AACAAAAAAAA8L8CQoJjWsptBEACkA1ahx6xEc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gABAQAAAAAAAAECAQABAQAAAAIDAgABAQAAAAMEAQABAQAAAAQFAgABAQAAAAUBAQABAQAAAAUGAQAAAAAAAAYHAQABAQAAAAcIAgABAQAAAAgJAQABAQAAAAkKAgABAQAAAAoLAQABAQAAAAsMAgABAQAAAAwNAQABAQAAAA0IAQABAQAAAA0OAQABAQAAAA4GAgABAQAAAA4PAQAAAAAAAA8ARAEAAAAAAAAARABEQQABAAAAAABEQESBAAEAAAAAAESARMEAAQAAAAAARMBFAQABAAAAAABFAEQBAAEAAAAAAAAAAA=</t>
        </r>
      </text>
    </comment>
    <comment ref="A71" authorId="0" shapeId="0" xr:uid="{51964FF8-8C97-4BCE-AB52-FACAA1365E5D}">
      <text>
        <r>
          <rPr>
            <sz val="9"/>
            <color indexed="81"/>
            <rFont val="Tahoma"/>
            <charset val="1"/>
          </rPr>
          <t>Insight iXlW00001C0000071R0106634812S00000000P01928LAocjBAQBF1NjaVRlZ2ljLmRhdGEuTW9sZWN1bGUBbQF/ARJTY2lUZWdpYy5Nb2xlY3VsZQAAAQFkAv5qAQAAAAIAAgEb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EAPwAAgAAAAAAAPC/Ara/W4VWygTAAv6978ykAfg/AAAAACQAAAD8BAD8AAIAAAAAAADwvwJbR2ZW6MsEwAJURjjfa5oFQAAAAAAkAAAA/AQA/AACAAAAAAAA8L8CimZPakkaDcAC+pARrlnN7D8AAAAAJAAAAPwEAPwAAgAAAAAAAPC/AnioN49FGw3AArqn9ZKZzABA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RCO+h8OrzPwKvX4mbTEMXwAAAAAAYAAAA/AgA/AACAAAAAAAA8L8Cw+IoB7Fo+z8CUPJSx472HMAAAAAAAR4ABAQAAAAAAAAECAgABAQAAAAIDAQABAQAAAAMEAgABAQAAAAQFAQAAAAAAAAUGAQAAAAAAAAYHAgABAQAAAAcIAQABAQAAAAgJAgABAQAAAAkKAQABAQAAAAoLAgABAQAAAAsMAQABAQAAAAwNAgABAQAAAA0OAQABAQAAAA4GAQABAQAAAA4JAQABAQAAAAwPAQAAAAAAAA8ARAEAAAAAAAAPAERBAAAAAAAADwBEgQAAAAAAAAcARMEAAAAAAAAARMBFAgABAQAAAABFAEVBAAEBAAAAAEVARYIAAQEAAAAARYBFwQABAQAAAABFwEYCAAEBAAAAAEYARMEAAQEAAAAEAEZBAAEBAAAAAEZARoIAAQEAAAAARoEBAAEBAAAAAAAAAA=</t>
        </r>
      </text>
    </comment>
    <comment ref="A72" authorId="0" shapeId="0" xr:uid="{D93134A7-5236-4762-90F1-4225C9E19D7B}">
      <text>
        <r>
          <rPr>
            <sz val="9"/>
            <color indexed="81"/>
            <rFont val="Tahoma"/>
            <charset val="1"/>
          </rPr>
          <t>Insight iXlW00001C0000072R0106634812S00000000P01796LAocjBAQBF1NjaVRlZ2ljLmRhdGEuTW9sZWN1bGUBbQF/ARJTY2lUZWdpYy5Nb2xlY3VsZQAAAQFkAv5qAQAAAAIAAgEZ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MAPwAAgAAAAAAAPC/AkJBHuoUs/C+AnGPNdqwAQhAAAAAABwAAAD8DAD8AAIAAAAAAADwvwKFa+zWpGD3vgIySuc5pc0QQA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EQjvofDq8z8Cr1+Jm0xDF8AAAAAAGAAAAPwIAPwAAgAAAAAAAPC/AsPiKAexaPs/AlDyUseO9hzAAAAAAAEcAAQEAAAAAAAABAgIAAQEAAAACAwEAAQEAAAADBAIAAQEAAAAEBQEAAAAAAAAFBgEAAAAAAAAGBwIAAQEAAAAHCAEAAQEAAAAICQIAAQEAAAAJCgEAAQEAAAAKCwIAAQEAAAALDAEAAQEAAAAMDQIAAQEAAAANDgEAAQEAAAAOBgEAAQEAAAAOCQEAAQEAAAALDwEAAAAAAAAPAEQDAAAAAAAABwBEQQAAAAAAAABEQESCAAEBAAAAAESARMEAAQEAAAAARMBFAgABAQAAAABFAEVBAAEBAAAAAEVARYIAAQEAAAAARYBEQQABAQAAAAQARcEAAQEAAAAARcBGAgABAQAAAABGAQEAAQEAAAAAAAAAA==</t>
        </r>
      </text>
    </comment>
    <comment ref="A73" authorId="0" shapeId="0" xr:uid="{FC627567-A6D8-40CC-8A0C-68C1F84FA330}">
      <text>
        <r>
          <rPr>
            <sz val="9"/>
            <color indexed="81"/>
            <rFont val="Tahoma"/>
            <charset val="1"/>
          </rPr>
          <t>Insight iXlW00001C0000073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YAAAA/AgA/AACAAAAAAAA8L8CBLTFs+DI9L8CEssCKPX/5z8AAAAAHAAAAPwIAPwAAgAAAAAAAPC/AkQmC9NdzAXAAtQ8ILiNavM/AAAAABgAAAD8CAD8AAIAAAAAAADwvwLyC9ZlBtoMwAIW4vqjIZzyvgAAAAAYAAAA/AgA/AACAAAAAAAA8L8CxVgsYlXMBcACgMB2rKZq878AAAAAHAAAAPwEAPwAAgAAAAAAAPC/ArT3hR8AhgnAAsSVv37KGQXAAAAAABgAAAD8CAD8AAIAAAAAAADwvwIMAqo2DYMBwALgNUerJgsOwAAAAAAYAAAA/AgA/AACAAAAAAAA8L8CMNY3Bpc5BcACxIQ4OTu6FMAAAAAAGAAAAPwIAPwAAgAAAAAAAPC/AjQl/b02Zvq/AgieOckwMBnAAAAAABgAAAD8CAD8AAIAAAAAAADwvwJQvhdf717HvwICfabkjfEXwAAAAAAkAAAA/AQA/AACAAAAAAAA8L8C1Hs+KprW4z8CmmgcbB+DG8AAAAAAGAAAAPwIAPwAAgAAAAAAAPC/AtCB78wXBtI/AvwtFFD1PBLAAAAAABgAAAD8CAD8AAIAAAAAAADwvwII/62B3BbnvwLOBd0a/o0LwAAAAAAc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IAAQEAAAAGBwEAAQEAAAAHCAIAAQEAAAAICQEAAAAAAAAJCgEAAAAAAAAKCwIAAQEAAAALDAEAAQEAAAAMDQIAAQEAAAANDgEAAAAAAAANDwEAAQEAAAAPAEQCAAEBAAAAAEQKAQABAQAAAAgAREEAAQEAAAAAREUBAAEBAAAAAERARIEAAQEAAAAARIICAAEBAAAABwBEwQAAAAAAAABEwEUCAAEBAAAAAEUARUEAAQEAAAAARUBFggABAQAAAABFgEXBAAEBAAAAAEXARgIAAQEAAAAARgBEwQABAQAAAAAAAAA</t>
        </r>
      </text>
    </comment>
    <comment ref="A74" authorId="0" shapeId="0" xr:uid="{19E1B253-E984-4F19-8CA6-7DE53AF3479D}">
      <text>
        <r>
          <rPr>
            <sz val="9"/>
            <color indexed="81"/>
            <rFont val="Tahoma"/>
            <charset val="1"/>
          </rPr>
          <t>Insight iXlW00001C0000074R0106634812S00000000P01928LAocjBAQBF1NjaVRlZ2ljLmRhdGEuTW9sZWN1bGUBbQF/ARJTY2lUZWdpYy5Nb2xlY3VsZQAAAQFkAv5qAQAAAAIAAgEb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EAPwAAgAAAAAAAPC/AkJBHuoUs/C+AnGPNdqwAQhAAAAAACQAAAD8BAD8AAIAAAAAAADwvwKiJ17ZDJ/wPwJ3v6cN2s8MQAAAAAAkAAAA/AQA/AACAAAAAAAA8L8CsrO7pIuh8L8Cy8Yh9c3NDEAAAAAAJAAAAPwEAPwAAgAAAAAAAPC/Ai23st5tb0O/ArLMljClzRBA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RCO+h8OrzPwKvX4mbTEMXwAAAAAAYAAAA/AgA/AACAAAAAAAA8L8Cw+IoB7Fo+z8CUPJSx472HMAAAAAAAR4ABAQAAAAAAAAECAgABAQAAAAIDAQABAQAAAAMEAgABAQAAAAQFAQAAAAAAAAUGAQAAAAAAAAYHAgABAQAAAAcIAQABAQAAAAgJAgABAQAAAAkKAQABAQAAAAoLAgABAQAAAAsMAQABAQAAAAwNAgABAQAAAA0OAQABAQAAAA4GAQABAQAAAA4JAQABAQAAAAsPAQAAAAAAAA8ARAEAAAAAAAAPAERBAAAAAAAADwBEgQAAAAAAAAcARMEAAAAAAAAARMBFAgABAQAAAABFAEVBAAEBAAAAAEVARYIAAQEAAAAARYBFwQABAQAAAABFwEYCAAEBAAAAAEYARMEAAQEAAAAEAEZBAAEBAAAAAEZARoIAAQEAAAAARoEBAAEBAAAAAAAAAA=</t>
        </r>
      </text>
    </comment>
    <comment ref="A75" authorId="0" shapeId="0" xr:uid="{597E187F-411A-41A6-9119-835141C578B2}">
      <text>
        <r>
          <rPr>
            <sz val="9"/>
            <color indexed="81"/>
            <rFont val="Tahoma"/>
            <charset val="1"/>
          </rPr>
          <t>Insight iXlW00001C0000075R0106634812S00000000P01728LAocjBAQBF1NjaVRlZ2ljLmRhdGEuTW9sZWN1bGUBbQF/ARJTY2lUZWdpYy5Nb2xlY3VsZQAAAQFkAv5qAQAAAAIAAgEYGAAAAPwEAPwAAgAAAAAAAPC/AvBaF+Vyz/2/AvNxaz9NrA7AAAAAABwAAAD8BAD8AAIAAAAAAADwvwJ4tVaxIwzmvwICe7cAwlMQwAAAAAAYAAAA/AgA/AACAAAAAAAA8L8CLCgMWk2ZzL8C+i1n1coIFsAAAAAAGAAAAPwIAPwAAgAAAAAAAPC/Anx6g0sdk/O/Aj4eDbS2gRrAAAAAABgAAAD8CAD8AAIAAAAAAADwvwKNihZQsyrovwLnfdJNfBogwAAAAAAYAAAA/AgA/AACAAAAAAAA8L8CGCTx+RfR5j8CkIM8T7K3IMAAAAAAJAAAAPwEAPwAAgAAAAAAAPC/Aos9T4PAZvE/Ah8uJlZm/yLAAAAAABgAAAD8CAD8AAIAAAAAAADwvwIsplZasGj7PwKJ9kbZjvYcwAAAAAAYAAAA/AgA/AACAAAAAAAA8L8CLD32rfDq8z8CVopOnkxDF8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sABAQAAAAAAAAECAQAAAAAAAAIDAgABAQAAAAMEAQABAQAAAAQFAgABAQAAAAUGAQAAAAAAAAUHAQABAQAAAAcIAgABAQAAAAgCAQABAQAAAAEJAQAAAAAAAAkKAgABAQAAAAoLAQABAQAAAAsMAgABAQAAAAwNAQABAQAAAA0OAgABAQAAAA4PAQABAQAAAA8ARAIAAQEAAAAARABEQQABAQAAAABESQEAAQEAAAAAREwBAAEBAAAACgBEgQAAAAAAAABEgETCAAEBAAAAAETARQEAAQEAAAAARQBFQgABAQAAAABFQEWBAAEBAAAAAEWARcIAAQEAAAAARcBEgQABAQAAAAAAAAA</t>
        </r>
      </text>
    </comment>
    <comment ref="A76" authorId="0" shapeId="0" xr:uid="{3A29A90D-AACA-478D-9CC5-A82DC077D2A0}">
      <text>
        <r>
          <rPr>
            <sz val="9"/>
            <color indexed="81"/>
            <rFont val="Tahoma"/>
            <charset val="1"/>
          </rPr>
          <t>Insight iXlW00001C0000076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nOtZDs9ghTAAsnn9u/FfRFAAAAAABgAAAD8CAD8AAIAAAAAAADwvwKTUGoxt2EawALDF6tRL7gSQAAAAAAYAAAA/AgA/AACAAAAAAAA8L8CMOcySL5hHsACmZwAhK9+DEAAAAAAJAAAAPwEAPwAAgAAAAAAAPC/AosvLBVDiiHAAngj5le/dQ5AAAAAABgAAAD8CAD8AAIAAAAAAADwvwLF/cbPS4IcwAIUrV27LBgBQAAAAAAY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EAAQEAAAAGBwEAAAAAAAAHCAEAAAAAAAAICQIAAQEAAAAJCgEAAQEAAAAKCwIAAQEAAAALDAEAAAAAAAALDQEAAQEAAAANDgIAAQEAAAAOCAEAAQEAAAAGDwIAAQEAAAAPAEQBAAEBAAAAAEQAREIAAQEAAAAAREUBAAEBAAAAAERARIEAAQEAAAAARIICAAEBAAAADwBEwQAAAAAAAABEwEUCAAEBAAAAAEUARUEAAQEAAAAARUBFggABAQAAAABFgEXBAAEBAAAAAEXARgIAAQEAAAAARgBEwQABAQAAAAAAAAA</t>
        </r>
      </text>
    </comment>
    <comment ref="A77" authorId="0" shapeId="0" xr:uid="{17EAEC11-671C-48E9-8756-FF54AC1099A9}">
      <text>
        <r>
          <rPr>
            <sz val="9"/>
            <color indexed="81"/>
            <rFont val="Tahoma"/>
            <charset val="1"/>
          </rPr>
          <t>Insight iXlW00001C0000077R0106634812S00000000P01660LAocjBAQBF1NjaVRlZ2ljLmRhdGEuTW9sZWN1bGUBbQF/ARJTY2lUZWdpYy5Nb2xlY3VsZQAAAQFkAv5qAQAAAAIAAgEXJAAAAPwEAPwAAgAAAAAAAPC/Av5I/r7AZvE/ApZQ/Wdm/yLAAAAAABgAAAD8CAD8AAIAAAAAAADwvwLUAKB1GtHmPwJWfHlWsrcgwAAAAAAYAAAA/AgA/AACAAAAAAAA8L8C5zSOlb0q6L8C9OPHunsaIMAAAAAAGAAAAPwIAPwAAgAAAAAAAPC/AoH56Dgbk/O/Ar3KZfa0gRrAAAAAABgAAAD8CAD8AAIAAAAAAADwvwIsKAxaTZnMvwL6LWfVyggW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c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GAAAAPwIAPwAAgAAAAAAAPC/AhEI76Hw6vM/Aq9fiZtMQxfAAAAAABgAAAD8CAD8AAIAAAAAAADwvwLD4igHsWj7PwJQ8lLHjvYcwAAAAAABGgAEBAAAAAAAAAQICAAEBAAAAAgMBAAEBAAAAAwQCAAEBAAAABAUBAAAAAAAABQYBAAAAAAAABgcCAAEBAAAABwgBAAEBAAAACAkCAAEBAAAACQoBAAEBAAAACgsCAAEBAAAACwwBAAEBAAAADA0CAAEBAAAADQ4BAAEBAAAADgYBAAEBAAAADgkBAAEBAAAABw8BAAAAAAAADwBEAgABAQAAAABEAERBAAEBAAAAAERARIIAAQEAAAAARIBEwQABAQAAAABEwEUCAAEBAAAAAEUPAQABAQAAAAQARUEAAQEAAAAARUBFggABAQAAAABFgQEAAQEAAAAAAAAAA==</t>
        </r>
      </text>
    </comment>
    <comment ref="A78" authorId="0" shapeId="0" xr:uid="{313EC1AB-EB66-487A-A976-D11892CEDEE2}">
      <text>
        <r>
          <rPr>
            <sz val="9"/>
            <color indexed="81"/>
            <rFont val="Tahoma"/>
            <charset val="1"/>
          </rPr>
          <t>Insight iXlW00001C0000078R0106634812S00000000P01444LAocjBAQBF1NjaVRlZ2ljLmRhdGEuTW9sZWN1bGUBbQF/ARJTY2lUZWdpYy5Nb2xlY3VsZQAAAQFkAv5qAQAAAAIAAgEUGAAAAPwEAPwAAgAAAAAAAPC/AlFeG1Uf+/i/AhaQtAZJ5CHAAAAAACAAAAD8BAD8AAIAAAAAAADwvwLmtuk/JVLovwKmMMIi7RogwAAAAAAYAAAA/AQA/AACAAAAAAAA8L8Ct7Bezfqb878CS67UcNGAGsAAAAAAGAAAAPwEAPwAAgAAAAAAAPC/ApQuDFpNmcy/AvItZ9XKCBbAAAAAABwAAAD8BAD8AAIAAAAAAADwvwIstlaxIwzmvwLver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BFgAEBAAAAAAAAAQIBAAAAAAAAAgMBAAAAAAAAAwQBAAAAAAAABAUBAAAAAAAABQYCAAEBAAAABgcBAAEBAAAABwgCAAEBAAAACAkBAAEBAAAACQoCAAEBAAAACgsBAAEBAAAACwwCAAEBAAAADA0BAAEBAAAADQUBAAEBAAAADQgBAAEBAAAABg4BAAAAAAAADg8CAAEBAAAADwBEAQABAQAAAABEAERCAAEBAAAAAERARIEAAQEAAAAARIBEwgABAQAAAABEzgEAAQEAAAAAAAAAA==</t>
        </r>
      </text>
    </comment>
    <comment ref="A79" authorId="0" shapeId="0" xr:uid="{C146E42D-66A8-4A1D-824A-B609670703D5}">
      <text>
        <r>
          <rPr>
            <sz val="9"/>
            <color indexed="81"/>
            <rFont val="Tahoma"/>
            <charset val="1"/>
          </rPr>
          <t>Insight iXlW00001C0000079R0106634812S00000000P01512LAocjBAQBF1NjaVRlZ2ljLmRhdGEuTW9sZWN1bGUBbQF/ARJTY2lUZWdpYy5Nb2xlY3VsZQAAAQFkAv5qAQAAAAIAAgEVJAAAAPwEAPwAAgAAAAAAAPC/AhaHzZSVTuu/Av6xve8AER/AAAAAABgAAAD8BAD8AAIAAAAAAADwvwIwr17N+pvzvwJxrtRw0YAawAAAAAAkAAAA/AQA/AACAAAAAAAA8L8CtVfl7K0yA8ACcezSDzaDGcAAAAAAJAAAAPwEAPwAAgAAAAAAAPC/ArKI6HziNwDAAnK52EYlEx7AAAAAABgAAAD8BAD8AAIAAAAAAADwvwIUJgxaTZnMvwL9LWfVyggWwAAAAAAcAAAA/AQA/AACAAAAAAAA8L8CPLVWsSMM5r8CCH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cABAQAAAAAAAAECAQAAAAAAAAEDAQAAAAAAAAEEAQAAAAAAAAQ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80" authorId="0" shapeId="0" xr:uid="{937E3CFF-421F-4005-B70D-515BDD45D6DF}">
      <text>
        <r>
          <rPr>
            <sz val="9"/>
            <color indexed="81"/>
            <rFont val="Tahoma"/>
            <charset val="1"/>
          </rPr>
          <t>Insight iXlW00001C0000080R0106634812S00000000P01512LAocjBAQBF1NjaVRlZ2ljLmRhdGEuTW9sZWN1bGUBbQF/ARJTY2lUZWdpYy5Nb2xlY3VsZQAAAQFkAv5qAQAAAAIAAgEVGAAAAPwEAPwAAgAAAAAAAPC/AlFeG1Uf+/i/AhaQtAZJ5CHAAAAAABwAAAD8BAD8AAIAAAAAAADwvwLmtuk/JVLovwKmMMIi7RogwAAAAAAYAAAA/AQA/AACAAAAAAAA8L8CtJLcsTmB2j8CtxFD07qZIMAAAAAAGAAAAPwEAPwAAgAAAAAAAPC/ArewXs36m/O/Akuu1HDRgBrAAAAAABgAAAD8BAD8AAIAAAAAAADwvwKULgxaTZnMvwLyLWfVyggWwAAAAAAcAAAA/AQA/AACAAAAAAAA8L8CLLZWsSMM5r8C73q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cABAQAAAAAAAAECAQAAAAAAAAEDAQAAAAAAAAMEAQAAAAAAAAQ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81" authorId="0" shapeId="0" xr:uid="{87294DDD-89AF-4307-AC64-488230F46133}">
      <text>
        <r>
          <rPr>
            <sz val="9"/>
            <color indexed="81"/>
            <rFont val="Tahoma"/>
            <charset val="1"/>
          </rPr>
          <t>Insight iXlW00001C0000081R0106634812S00000000P01660LAocjBAQBF1NjaVRlZ2ljLmRhdGEuTW9sZWN1bGUBbQF/ARJTY2lUZWdpYy5Nb2xlY3VsZQAAAQFkAv5qAQAAAAIAAgEXGAAAAPwEAPwAAgAAAAAAAPC/AleL5OmT8hHAAs4o6krcJCDAAAAAABwAAAD8CAD8AAIAAAAAAADwvwLabASzK4EKwAJFu1gKc0ofwAAAAAAYAAAA/AgA/AACAAAAAAAA8L8CboM3UpSWAcACWCkE3jenIcAAAAAAHAAAAPwIAPwAAgAAAAAAAPC/As6Nzp+Jx+y/AiD2+D1VJyDAAAAAABgAAAD8CAD8AAIAAAAAAADwvwKmr17N+pvzvwJmrtRw0YAawAAAAAAYAAAA/AQA/AACAAAAAAAA8L8CnCgMWk2ZzL8C+i1n1coIFsAAAAAAHAAAAPwEAPwAAgAAAAAAAPC/AoS1VrEjDOa/AgB7twDCUxDAAAAAABgAAAD8CAD8AAIAAAAAAADwvwL2Ii9ly+7TPwIv3KCNXrsHwAAAAAAYAAAA/AgA/AACAAAAAAAA8L8CAksOsxDa/D8C0u+CPHn8CMAAAAAAHAAAAPwIAPwAAgAAAAAAAPC/AjlyW/KDTgNAAmTWwu8cDPy/AAAAABgAAAD8CAD8AAIAAAAAAADwvwLuWomd3sj0PwJ7x6ti/P/nvwAAAAAYAAAA/AgA/AACAAAAAAAA8L8CKorQWtjI9D8C02GiEhIA6D8AAAAAGAAAAPwIAPwAAgAAAAAAAPC/AoFJlqboseC+AjnqbzQBAPg/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BgAAAD8CAD8AAIAAAAAAADwvwImBKnDLp8FwALU9pt0Ws8ZwAAAAAABGgAEBAAAAAAAAAQIBAAEBAAAAAgMCAAEBAAAAAwQBAAEBAAAABAUBAAAAAAAABQYBAAAAAAAABgcBAAAAAAAABwgCAAEBAAAACAkBAAEBAAAACQoCAAEBAAAACgsBAAEBAAAACwwCAAEBAAAADA0BAAEBAAAADQ4CAAEBAAAADg8BAAEBAAAADwcBAAEBAAAADwoBAAEBAAAACABEAQAAAAAAAABEAERCAAEBAAAAAERARIEAAQEAAAAARIBEwgABAQAAAABEwEUBAAEBAAAAAEUARUIAAQEAAAAARUBEAQABAQAAAAQARYIAAQEAAAAARYEBAAEBAAAAAAAAAA=</t>
        </r>
      </text>
    </comment>
    <comment ref="A82" authorId="0" shapeId="0" xr:uid="{44CB8945-4891-4E5F-AC5B-259A538A6F59}">
      <text>
        <r>
          <rPr>
            <sz val="9"/>
            <color indexed="81"/>
            <rFont val="Tahoma"/>
            <charset val="1"/>
          </rPr>
          <t>Insight iXlW00001C0000082R0106634812S00000000P01524LAocjBAQBF1NjaVRlZ2ljLmRhdGEuTW9sZWN1bGUBbQF/ARJTY2lUZWdpYy5Nb2xlY3VsZQAAAQFkAv5qAQAAAAIAAgEVGAAAAPwEAPwAAgAAAAAAAPC/AmgwP9HSxfa/AuH1B8iwRxrAAAAAABgAAAD8BAD8AAIAAAAAAADwvwLmLqo9H6nVvwIKWUeL6SIWwAAAAAAcAAAA/AQA/AACAAAAAAAA8L8CWqKxdMQr5r8CpcwSQ6NTEMAAAAAAGAAAAPwEAPwAAgAAAAAAAPC/Aty73evFDwHAAvFpoAGgPQ3AAAAAABgAAAD8BAD8AAIAAAAAAADwvwJTk47PiL0JwALw4Qv+lcMSwAAAAAAgAAAA/AQA/AACAAAAAAAA8L8CP2tnshrnBsACb0q7FgaYG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gABAQABAAAAAAECAQABAAAAAAIDAQABAAAAAAMEAQABAAAAAAQFAQABAAAAAAUAAQABAAAAAAI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83" authorId="0" shapeId="0" xr:uid="{B409A0C3-097A-4FDD-A136-00F5D4BF0915}">
      <text>
        <r>
          <rPr>
            <sz val="9"/>
            <color indexed="81"/>
            <rFont val="Tahoma"/>
            <charset val="1"/>
          </rPr>
          <t>Insight iXlW00001C0000083R0106634812S00000000P01524LAocjBAQBF1NjaVRlZ2ljLmRhdGEuTW9sZWN1bGUBbQF/ARJTY2lUZWdpYy5Nb2xlY3VsZQAAAQFkAv5qAQAAAAIAAgEVGAAAAPwEAPwAAgAAAAAAAPC/AlQpDFpNmcy/AvktZ9XKCBbAAAAAABwAAAD8BAD8AAIAAAAAAADwvwKYtVaxIwzmvwL+er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QA/AACAAAAAAAA8L8Cxq9ezfqb878CY67UcNGAGsAAAAAAGAAAAPwEAPwAAgAAAAAAAPC/ApxdUUgFzvG/ArZ+q8WyKyDAAAAAABgAAAD8BAD8AAIAAAAAAADwvwLAd9Ug1eIEwAIgk0zwvFMgwAAAAAAgAAAA/AQA/AACAAAAAAAA8L8CgkYb1v6CBcACcVc5qZCpGsAAAAAAARgABAQAAAAAAAAECAQAAAAAAAAIDAgABAQAAAAMEAQABAQAAAAQFAgABAQAAAAUGAQABAQAAAAYHAgABAQAAAAcIAQABAQAAAAgJAgABAQAAAAkKAQABAQAAAAoCAQABAQAAAAoFAQABAQAAAAMLAQAAAAAAAAsMAgABAQAAAAwNAQABAQAAAA0OAgABAQAAAA4PAQABAQAAAA8ARAIAAQEAAAAARAsBAAEBAAAAAABEQQAAAAAAAABEQESBAAEAAAAAAESARMEAAQAAAAAARMBFAQABAAAAAABFAERBAAEAAAAAAAAAAA=</t>
        </r>
      </text>
    </comment>
    <comment ref="A84" authorId="0" shapeId="0" xr:uid="{CB3378AB-7F28-4CD0-8DF1-7B27A1EC71D4}">
      <text>
        <r>
          <rPr>
            <sz val="9"/>
            <color indexed="81"/>
            <rFont val="Tahoma"/>
            <charset val="1"/>
          </rPr>
          <t>Insight iXlW00001C0000084R0106634812S00000000P01524LAocjBAQBF1NjaVRlZ2ljLmRhdGEuTW9sZWN1bGUBbQF/ARJTY2lUZWdpYy5Nb2xlY3VsZQAAAQFkAv5qAQAAAAIAAgEVGAAAAPwEAPwAAgAAAAAAAPC/Ag/ChcHxccy/ArbxmIHQqB/AAAAAABgAAAD8BAD8AAIAAAAAAADwvwL7Vqf7+bnxvwKNtZeiJNEawAAAAAAYAAAA/AQA/AACAAAAAAAA8L8CLCgMWk2ZzL8C+i1n1coIFsAAAAAAGAAAAPwEAPwAAgAAAAAAAPC/AjflOLl+KvM/AsdiSV1byRfAAAAAACAAAAD8BAD8AAIAAAAAAADwvwLrKhIHwT7zPwJijgw6Wckd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gABAQABAAAAAAECAQABAAAAAAIDAQABAAAAAAMEAQABAAAAAAQAAQABAAAAAAI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85" authorId="0" shapeId="0" xr:uid="{585F0360-38C8-4D65-95F5-8D09C00CC77F}">
      <text>
        <r>
          <rPr>
            <sz val="9"/>
            <color indexed="81"/>
            <rFont val="Tahoma"/>
            <charset val="1"/>
          </rPr>
          <t>Insight iXlW00001C0000085R0106634812S00000000P01524LAocjBAQBF1NjaVRlZ2ljLmRhdGEuTW9sZWN1bGUBbQF/ARJTY2lUZWdpYy5Nb2xlY3VsZQAAAQFkAv5qAQAAAAIAAgEVGAAAAPwEAPwAAgAAAAAAAPC/Ag/ChcHxccy/ArbxmIHQqB/AAAAAABgAAAD8BAD8AAIAAAAAAADwvwL7Vqf7+bnxvwKNtZeiJNEawAAAAAAYAAAA/AQA/AACAAAAAAAA8L8CLCgMWk2ZzL8C+i1n1coIFsAAAAAAGAAAAPwEAPwAAgAAAAAAAPC/AjflOLl+KvM/AsdiSV1byRfAAAAAABwAAAD8BAD8AAIAAAAAAADwvwLrKhIHwT7zPwJijgw6WckdwAAAAAAc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ARgABAQABAAAAAAECAQABAAAAAAIDAQABAAAAAAMEAQABAAAAAAQAAQABAAAAAAIFAQAAAAAAAAUGAQAAAAAAAAYHAgABAQAAAAcIAQABAQAAAAgJAgABAQAAAAkKAQABAQAAAAoLAgABAQAAAAsMAQABAQAAAAwNAgABAQAAAA0OAQABAQAAAA4GAQABAQAAAA4JAQABAQAAAAcPAQAAAAAAAA8ARAIAAQEAAAAARABEQQABAQAAAABEQESCAAEBAAAAAESARMEAAQEAAAAARMBFAgABAQAAAABFDwEAAQEAAAAAAAAAA==</t>
        </r>
      </text>
    </comment>
    <comment ref="A86" authorId="0" shapeId="0" xr:uid="{83446EFE-F384-4962-A021-EC28AA6A025A}">
      <text>
        <r>
          <rPr>
            <sz val="9"/>
            <color indexed="81"/>
            <rFont val="Tahoma"/>
            <charset val="1"/>
          </rPr>
          <t>Insight iXlW00001C0000086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lg1qbjTohbAAmbIiwmtRv0/AAAAABgAAAD8CAD8AAIAAAAAAADwvwJO9pEeTYIcwAIAPWqqLhgBQAAAAAAYAAAA/AgA/AACAAAAAAAA8L8CxErq971hHsACvhzNg7J+DEAAAAAAGAAAAPwIAPwAAgAAAAAAAPC/AtIxfZu1YRrAAnbnSa4vuBJAAAAAABgAAAD8CAD8AAIAAAAAAADwvwKhgOb+O4IUwALCMe6gxH0RQAAAAAAkAAAA/AQA/AACAAAAAAAA8L8C7ODJfAlPEcAC8IoK+KkRFUA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EAAQEAAAAGBwEAAAAAAAAHCAEAAAAAAAAICQIAAQEAAAAJCgEAAQEAAAAKCwIAAQEAAAALDAEAAQEAAAAMDQIAAQEAAAANCAEAAQEAAAANDgEAAAAAAAAGDwIAAQEAAAAPAEQBAAEBAAAAAEQAREIAAQEAAAAAREUBAAEBAAAAAERARIEAAQEAAAAARIICAAEBAAAADwBEwQAAAAAAAABEwEUCAAEBAAAAAEUARUEAAQEAAAAARUBFggABAQAAAABFgEXBAAEBAAAAAEXARgIAAQEAAAAARgBEwQABAQAAAAAAAAA</t>
        </r>
      </text>
    </comment>
    <comment ref="A87" authorId="0" shapeId="0" xr:uid="{443BD76F-0508-4794-B68C-F48077ADA0E1}">
      <text>
        <r>
          <rPr>
            <sz val="9"/>
            <color indexed="81"/>
            <rFont val="Tahoma"/>
            <charset val="1"/>
          </rPr>
          <t>Insight iXlW00001C0000087R0106634812S00000000P01868LAocjBAQBF1NjaVRlZ2ljLmRhdGEuTW9sZWN1bGUBbQF/ARJTY2lUZWdpYy5Nb2xlY3VsZQAAAQFkAv5qAQAAAAIAAgEa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f0cAIEoYJwAIY3OniuhkFQAAAAAAYAAAA/AgA/AACAAAAAAAA8L8CEKcKjiaDAcACclp7tx0LDkAAAAAAGAAAAPwIAPwAAgAAAAAAAPC/Athm25ErF+e/AshopL3/jQtAAAAAABgAAAD8CAD8AAIAAAAAAADwvwIgKWIBKgXSPwKyAxec+jwSQAAAAAABEQAAAPwEAPwAAgAAAAAAAPC/AtjVlFmWSfc/Arw6iosXPhFAAAAAABgAAAD8CAD8AAIAAAAAAADwvwKAR4XBlmHHvwIuHg0ekfEXQAAAAAAYAAAA/AgA/AACAAAAAAAA8L8Cyh3rOJFm+r8CLbFkdS0wGUAAAAAAGAAAAPwIAPwAAgAAAAAAAPC/AiMQSk66OQXAAgaWw2ozuhRAAAAAAAERAAAA/AQA/AACAAAAAAAA8L8Cgmva8tudDsAC1IqokyC5FUA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dAAQEAAAAAAAABAgEAAAAAAAACAwEAAQEAAAADBAIAAQEAAAAEBQEAAQEAAAAFBgEAAQEAAAAGBwEAAAAAAAAHCAEAAAAAAAAICQIAAQEAAAAJCgEAAQEAAAAKCwEAAAAAAAAKDAIAAQEAAAAMDQEAAQEAAAANDgIAAQEAAAAOCAEAAQEAAAAODwEAAAAAAAAGAEQCAAEBAAAAAEQAREEAAQEAAAAAREBEggABAQAAAABEhQEAAQEAAAAARIBEwQABAQAAAABEwgIAAQEAAAAARABFAQAAAAAAAABFAEVCAAEBAAAAAEVARYEAAQEAAAAARYBFwgABAQAAAABFwEYBAAEBAAAAAEYARkIAAQEAAAAARkBFAQABAQAAAAAAAAA</t>
        </r>
      </text>
    </comment>
    <comment ref="A88" authorId="0" shapeId="0" xr:uid="{138FD2D7-E9E1-405F-8174-F591402A86BC}">
      <text>
        <r>
          <rPr>
            <sz val="9"/>
            <color indexed="81"/>
            <rFont val="Tahoma"/>
            <charset val="1"/>
          </rPr>
          <t>Insight iXlW00001C0000088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nOtZDs9ghTAAsnn9u/FfRFAAAAAABgAAAD8CAD8AAIAAAAAAADwvwKTUGoxt2EawALDF6tRL7gSQAAAAAAYAAAA/AgA/AACAAAAAAAA8L8CMOcySL5hHsACmZwAhK9+DEAAAAAAJAAAAPwEAPwAAgAAAAAAAPC/AosvLBVDiiHAAngj5le/dQ5AAAAAABgAAAD8CAD8AAIAAAAAAADwvwLF/cbPS4IcwAIUrV27LBgBQAAAAAAc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EAAQEAAAAGBwEAAAAAAAAHCAEAAAAAAAAICQIAAQEAAAAJCgEAAQEAAAAKCwIAAQEAAAALDAEAAAAAAAALDQEAAQEAAAANDgIAAQEAAAAOCAEAAQEAAAAGDwIAAQEAAAAPAEQBAAEBAAAAAEQAREIAAQEAAAAAREUBAAEBAAAAAERARIEAAQEAAAAARIICAAEBAAAADwBEwQAAAAAAAABEwEUCAAEBAAAAAEUARUEAAQEAAAAARUBFggABAQAAAABFgEXBAAEBAAAAAEXARgIAAQEAAAAARgBEwQABAQAAAAAAAAA</t>
        </r>
      </text>
    </comment>
    <comment ref="A89" authorId="0" shapeId="0" xr:uid="{BE998F86-F897-43F0-8949-914D41AC0A68}">
      <text>
        <r>
          <rPr>
            <sz val="9"/>
            <color indexed="81"/>
            <rFont val="Tahoma"/>
            <charset val="1"/>
          </rPr>
          <t>Insight iXlW00001C0000089R0106634812S00000000P01868LAocjBAQBF1NjaVRlZ2ljLmRhdGEuTW9sZWN1bGUBbQF/ARJTY2lUZWdpYy5Nb2xlY3VsZQAAAQFkAv5qAQAAAAIAAgEa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f0cAIEoYJwAIY3OniuhkFQAAAAAAYAAAA/AgA/AACAAAAAAAA8L8CEKcKjiaDAcACclp7tx0LDkAAAAAAGAAAAPwIAPwAAgAAAAAAAPC/AqJqgNu5OQXAAm/hDzQ1uhRAAAAAABgAAAD8CAD8AAIAAAAAAADwvwKYXghAi2b6vwIf8YAaLjAZQAAAAAAkAAAA/AQA/AACAAAAAAAA8L8Cv+HlxdorAMACn4C2D6fAHUAAAAAAGAAAAPwIAPwAAgAAAAAAAPC/AmAKhk5yYce/Agk8wheQ8RdAAAAAABgAAAD8CAD8AAIAAAAAAADwvwIwB5hDIgXSPwIF4JQO+TwSQAAAAAAkAAAA/AQA/AACAAAAAAAA8L8CQH4gSJNJ9z8CffUbqBQ+EUAAAAAAGAAAAPwIAPwAAgAAAAAAAPC/Aqj2YJc5F+e/AmXH/+r+jQtA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HQAEBAAAAAAAAAQIBAAAAAAAAAgMBAAEBAAAAAwQCAAEBAAAABAUBAAEBAAAABQYBAAEBAAAABgcBAAAAAAAABwgBAAAAAAAACAkCAAEBAAAACQoBAAEBAAAACgsBAAAAAAAACgwCAAEBAAAADA0BAAEBAAAADQ4BAAAAAAAADQ8CAAEBAAAADwgBAAEBAAAABgBEAgABAQAAAABEAERBAAEBAAAAAERARIIAAQEAAAAARIUBAAEBAAAAAESARMEAAQEAAAAARMICAAEBAAAAAEQARQEAAAAAAAAARQBFQgABAQAAAABFQEWBAAEBAAAAAEWARcIAAQEAAAAARcBGAQABAQAAAABGAEZCAAEBAAAAAEZARQEAAQEAAAAAAAAAA==</t>
        </r>
      </text>
    </comment>
    <comment ref="A90" authorId="0" shapeId="0" xr:uid="{2F841483-70BA-4183-9F30-C79D6989A803}">
      <text>
        <r>
          <rPr>
            <sz val="9"/>
            <color indexed="81"/>
            <rFont val="Tahoma"/>
            <charset val="1"/>
          </rPr>
          <t>Insight iXlW00001C0000090R0106634812S00000000P01592LAocjBAQBF1NjaVRlZ2ljLmRhdGEuTW9sZWN1bGUBbQF/ARJTY2lUZWdpYy5Nb2xlY3VsZQAAAQFkAv5qAQAAAAIAAgEWGAAAAPwEAPwAAgAAAAAAAPC/AmAcCVtm2+K/AoShU/lbHSLAAAAAABwAAAD8CAD8AAIAAAAAAADwvwIPwoXB8XHMvwK28ZiB0KgfwAAAAAAYAAAA/AgA/AACAAAAAAAA8L8C+1an+/m58b8CjbWXoiTRGsAAAAAAGAAAAPwIAPwAAgAAAAAAAPC/AiwoDFpNmcy/AvotZ9XKCBbAAAAAABwAAAD8BAD8AAIAAAAAAADwvwJ4tVaxIwzmvwICe7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yNdpPM9tBEACnLV/Hh2xEcAAAAAAGAAAAPwIAPwAAgAAAAAAAPC/Au7W+Z4/ev4/ArxptKpfFBfAAAAAABgAAAD8CAD8AAIAAAAAAADwvwIYmyf69wAGQAJoP7NCBgkcwAAAAAAYAAAA/AgA/AACAAAAAAAA8L8C+MPnGiH8EEACGIXfyHCVG8AAAAAAGAAAAPwIAPwAAgAAAAAAAPC/AnAVL73alRNAAtIKcqs0LRbAAAAAABwAAAD8CAD8AAIAAAAAAADwvwKk7nmE7zMQQAKLjtx8jTgRwAAAAAAYAAAA/AgA/AACAAAAAAAA8L8CN+U4uX4q8z8Cx2JJXVvJF8AAAAAAHAAAAPwIAPwAAgAAAAAAAPC/AusqEgfBPvM/AmKODDpZyR3AAAAAAAEZAAQEAAAAAAAABAgEAAQEAAAACAwIAAQEAAAADBAEAAAAAAAAEBQEAAAAAAAAFBgIAAQEAAAAGBwEAAQEAAAAHCAIAAQEAAAAICQEAAQEAAAAJCgIAAQEAAAAKCwEAAQEAAAALDAIAAQEAAAAMDQEAAQEAAAANBQEAAQEAAAANCAEAAQEAAAAGDgEAAAAAAAAODwIAAQEAAAAPAEQBAAEBAAAAAEQAREIAAQEAAAAAREBEgQABAQAAAABEgETCAAEBAAAAAETOAQABAQAAAAMARQEAAQEAAAAARQBFQgABAQAAAABFQQEAAQEAAAAAAAAAA==</t>
        </r>
      </text>
    </comment>
    <comment ref="A91" authorId="0" shapeId="0" xr:uid="{B1589EFA-B844-41CC-908B-DEC3E19F09BF}">
      <text>
        <r>
          <rPr>
            <sz val="9"/>
            <color indexed="81"/>
            <rFont val="Tahoma"/>
            <charset val="1"/>
          </rPr>
          <t>Insight iXlW00001C0000091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f0cAIEoYJwAIY3OniuhkFQAAAAAAYAAAA/AgA/AACAAAAAAAA8L8CEKcKjiaDAcACclp7tx0LDkAAAAAAGAAAAPwIAPwAAgAAAAAAAPC/AqJqgNu5OQXAAm/hDzQ1uhRAAAAAABgAAAD8CAD8AAIAAAAAAADwvwKYXghAi2b6vwIf8YAaLjAZQAAAAAAcAAAA/AgA/AACAAAAAAAA8L8CYAqGTnJhx78CCTzCF5DxF0AAAAAAGAAAAPwIAPwAAgAAAAAAAPC/AjAHmEMiBdI/AgXglA75PBJAAAAAABgAAAD8BAD8AAIAAAAAAADwvwJAfiBIk0n3PwJ99RuoFD4RQAAAAAAYAAAA/AgA/AACAAAAAAAA8L8CqPZglzkX578CZcf/6v6NC0A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EAAQEAAAAGBwEAAAAAAAAHCAEAAAAAAAAICQIAAQEAAAAJCgEAAQEAAAAKCwIAAQEAAAALDAEAAQEAAAAMDQEAAAAAAAAMDgIAAQEAAAAOCAEAAQEAAAAGDwIAAQEAAAAPAEQBAAEBAAAAAEQAREIAAQEAAAAAREUBAAEBAAAAAERARIEAAQEAAAAARIICAAEBAAAADwBEwQAAAAAAAABEwEUCAAEBAAAAAEUARUEAAQEAAAAARUBFggABAQAAAABFgEXBAAEBAAAAAEXARgIAAQEAAAAARgBEwQABAQAAAAAAAAA</t>
        </r>
      </text>
    </comment>
    <comment ref="A92" authorId="0" shapeId="0" xr:uid="{1CB98C57-6205-40B0-9C3B-2E9A672907CC}">
      <text>
        <r>
          <rPr>
            <sz val="9"/>
            <color indexed="81"/>
            <rFont val="Tahoma"/>
            <charset val="1"/>
          </rPr>
          <t>Insight iXlW00001C0000092R0106634812S00000000P01728LAocjBAQBF1NjaVRlZ2ljLmRhdGEuTW9sZWN1bGUBbQF/ARJTY2lUZWdpYy5Nb2xlY3VsZQAAAQFkAv5qAQAAAAIAAgEY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jhqFVwsAhXAAh/hgKgNPxFAAAAAABwAAAD8CAD8AAIAAAAAAADwvwJkuShSOPkawAIUxBlUc5kQQAAAAAAcAAAA/AgA/AACAAAAAAAA8L8CFm82eZszHMACuE46IfBzBUAAAAAAGAAAAPwEAPwAAgAAAAAAAPC/Ao37nuxBSiDAAgjX1o/uhAFAAAAAABgAAAD8CAD8AAIAAAAAAADwvwLJy6D/3P4WwAKCv0Dwdvn+Pw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AAAAAAAIDAQABAQAAAAMEAgABAQAAAAQFAQABAQAAAAUGAQABAQAAAAYHAQAAAAAAAAcIAQAAAAAAAAgJAQABAQAAAAkKAgABAQAAAAoLAQABAQAAAAsMAQAAAAAAAAsNAQABAQAAAA0IAgABAQAAAAYOAgABAQAAAA4PAQABAQAAAA8ARAIAAQEAAAAARAUBAAEBAAAAAEQAREEAAQEAAAAAREICAAEBAAAADgBEgQAAAAAAAABEgETCAAEBAAAAAETARQEAAQEAAAAARQBFQgABAQAAAABFQEWBAAEBAAAAAEWARcIAAQEAAAAARcBEgQABAQAAAAAAAAA</t>
        </r>
      </text>
    </comment>
    <comment ref="A93" authorId="0" shapeId="0" xr:uid="{4054A0BB-2F94-4CE0-9CEF-77C597DA32E3}">
      <text>
        <r>
          <rPr>
            <sz val="9"/>
            <color indexed="81"/>
            <rFont val="Tahoma"/>
            <charset val="1"/>
          </rPr>
          <t>Insight iXlW00001C0000093R0106634812S00000000P01660LAocjBAQBF1NjaVRlZ2ljLmRhdGEuTW9sZWN1bGUBbQF/ARJTY2lUZWdpYy5Nb2xlY3VsZQAAAQFkAv5qAQAAAAIAAgEX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QA/AACAAAAAAAA8L8CtYzCh7GiEsACSJ5tGAiVB0AAAAAAGAAAAPwEAPwAAgAAAAAAAPC/AjhqFVwsAhXAAh/hgKgNPxFAAAAAABgAAAD8BAD8AAIAAAAAAADwvwJkuShSOPkawAIUxBlUc5kQQAAAAAAgAAAA/AQA/AACAAAAAAAA8L8CFm82eZszHMACuE46IfBzBUAAAAAAGAAAAPwEAPwAAgAAAAAAAPC/AsnLoP/c/hbAAoK/QPB2+f4/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gAEBAAAAAAAAAQIBAAAAAAAAAgMBAAEBAAAAAwQCAAEBAAAABAUBAAEBAAAABQYBAAEBAAAABgcBAAAAAAAABwgBAAAAAAAACAkBAAEAAAAACQoBAAEAAAAACgsBAAEAAAAACwwBAAEAAAAADAgBAAEAAAAABg0CAAEBAAAADQ4BAAEBAAAADg8CAAEBAAAADwUBAAEBAAAADwBEAQABAQAAAABEAgIAAQEAAAANAERBAAAAAAAAAERARIIAAQEAAAAARIBEwQABAQAAAABEwEUCAAEBAAAAAEUARUEAAQEAAAAARUBFggABAQAAAABFgERBAAEBAAAAAAAAAA=</t>
        </r>
      </text>
    </comment>
    <comment ref="A94" authorId="0" shapeId="0" xr:uid="{26D005EC-3603-43C5-80AA-EB94937F54B0}">
      <text>
        <r>
          <rPr>
            <sz val="9"/>
            <color indexed="81"/>
            <rFont val="Tahoma"/>
            <charset val="1"/>
          </rPr>
          <t>Insight iXlW00001C0000094R0106634812S00000000P01660LAocjBAQBF1NjaVRlZ2ljLmRhdGEuTW9sZWN1bGUBbQF/ARJTY2lUZWdpYy5Nb2xlY3VsZQAAAQFkAv5qAQAAAAIAAgEXJAAAAPwEAPwAAgAAAAAAAPC/AgZX1ErnGQdAAq9FRA4Z8h3AAAAAABgAAAD8CAD8AAIAAAAAAADwvwK/4igHsWj7PwJQ8lLHjvYcwAAAAAAYAAAA/AgA/AACAAAAAAAA8L8CXEY/mQrR5j8CEOvZqbK3IMAAAAAAGAAAAPwIAPwAAgAAAAAAAPC/AvA0jpW9Kui/AvTjx7p7GiDAAAAAABgAAAD8CAD8AAIAAAAAAADwvwKC+eg4G5PzvwK9ymX2tIEawAAAAAAYAAAA/AgA/AACAAAAAAAA8L8CLCgMWk2ZzL8C+i1n1coIFsAAAAAAHAAAAPwEAPwAAgAAAAAAAPC/Ani1VrEjDOa/AgJ7twDCUxDAAAAAABgAAAD8CAD8AAIAAAAAAADwvwJ1y4FsyzwBwAJQCoEtXSsOwAAAAAAYAAAA/AgA/AACAAAAAAAA8L8CgJHuXKIiCsACDSY9+kwcE8AAAAAAHAAAAPwIAPwAAgAAAAAAAPC/AlnA+uhuRRLAAoq/k1uaHxDAAAAAABgAAAD8CAD8AAIAAAAAAADwvwJNyK/DtwkRwALBi8MTfIIEwAAAAAAYAAAA/AgA/AACAAAAAAAA8L8CHTSc9qOTFMAC+BUcTlKj9b8AAAAAHAAAAPwIAPwAAgAAAAAAAPC/Ail8abhfJhLAAgAKQ12K65M/AAAAABgAAAD8CAD8AAIAAAAAAADwvwJKpADjYV4IwAIAyuPgcgjHPwAAAAAYAAAA/AgA/AACAAAAAAAA8L8CxL7nnotKAcACSFnMppGA8L8AAAAAHAAAAPwIAPwAAgAAAAAAAPC/AliNtjISJQbAAqD2Q+fJOQPAAAAAABgAAAD8CAD8AAIAAAAAAADwvwKRYfsux9kIwAIDuKALPxQZwAAAAAAYAAAA/AgA/AACAAAAAAAA8L8C2KLthqub/L8CerqrZz/mG8AAAAAAGAAAAPwIAPwAAgAAAAAAAPC/AgxP1rLQ1/u/AtfKmci78iDAAAAAABgAAAD8CAD8AAIAAAAAAADwvwJn3os8BR4IwAIPiMiovYciwAAAAAAYAAAA/AgA/AACAAAAAAAA8L8CmbHkRwhZEcAC8nbdnCMdIcAAAAAAHAAAAPwIAPwAAgAAAAAAAPC/AhBC5gcAihHAAi4FtxgPOxzAAAAAABgAAAD8CAD8AAIAAAAAAADwvwIOCO+h8OrzPwKwX4mbTEMXwAAAAAABGgAEBAAAAAAAAAQICAAEBAAAAAgMBAAEBAAAAAwQCAAEBAAAABAUBAAEBAAAABQYBAAAAAAAABgcBAAAAAAAABwgCAAEBAAAACAkBAAEBAAAACQoCAAEBAAAACgsBAAEBAAAACwwCAAEBAAAADA0BAAEBAAAADQ4CAAEBAAAADg8BAAEBAAAADwcBAAEBAAAADwoBAAEBAAAACABEAQAAAAAAAABEAERCAAEBAAAAAERARIEAAQEAAAAARIBEwgABAQAAAABEwEUBAAEBAAAAAEUARUIAAQEAAAAARUBEAQABAQAAAAUARYIAAQEAAAAARYEBAAEBAAAAAAAAAA=</t>
        </r>
      </text>
    </comment>
    <comment ref="A95" authorId="0" shapeId="0" xr:uid="{EAFDBF3F-4D9A-4BBD-A1F6-E6A248E685EB}">
      <text>
        <r>
          <rPr>
            <sz val="9"/>
            <color indexed="81"/>
            <rFont val="Tahoma"/>
            <charset val="1"/>
          </rPr>
          <t>Insight iXlW00001C0000095R0106634812S00000000P01592LAocjBAQBF1NjaVRlZ2ljLmRhdGEuTW9sZWN1bGUBbQF/ARJTY2lUZWdpYy5Nb2xlY3VsZQAAAQFkAv5qAQAAAAIAAgEWJAAAAPwEAPwAAgAAAAAAAPC/AvUdUqn24RJAAmepiByKWAzAAAAAABgAAAD8CAD8AAIAAAAAAADwvwLwfWr3iC0QQAJzRoLAZiMSwAAAAAAYAAAA/AgA/AACAAAAAAAA8L8CTm1zGEXHEkACAB8grKOLF8AAAAAAGAAAAPwIAPwAAgAAAAAAAPC/Au6zgim1yg5AAvhBQlZLgBzAAAAAABgAAAD8CAD8AAIAAAAAAADwvwLuJaykatMCQAJqSVTBtwwcwAAAAAAYAAAA/AgA/AACAAAAAAAA8L8CE6NQ5+c/+z8CS3SpdnykFsAAAAAAGAAAAPwIAPwAAgAAAAAAAPC/AkKCY1rKbQRAApANWocesRH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mvjYzT9ufG/As5sh9kl0RrAAAAAABgAAAD8BAD8AAIAAAAAAADwvwLK+2VOGnLMvwJNNXpH0KgfwAAAAAAYAAAA/AQA/AACAAAAAAAA8L8CMEAJqrw+8z8CqNRSiVnJHcAAAAAAGAAAAPwEAPwAAgAAAAAAAPC/AnYGq558KvM/AtqbFaxbyRfAAAAAAAEZAAQEAAAAAAAABAgIAAQEAAAACAwEAAQEAAAADBAIAAQEAAAAEBQEAAQEAAAAFBgIAAQEAAAAGAQEAAQEAAAAGBwEAAAAAAAAHCAEAAQEAAAAICQIAAQEAAAAJCgEAAQEAAAAKCwIAAQEAAAALDAEAAQEAAAAMDQIAAQEAAAANDgEAAQEAAAAOCQEAAQEAAAAODwEAAQEAAAAPBwIAAQEAAAAPAEQBAAAAAAAAAEQAREEAAAAAAAAAREBEgQABAAAAAABEgETBAAEAAAAAAETARQEAAQAAAAAARQBFQQABAAAAAABFQERBAAEAAAAAAAAAAA=</t>
        </r>
      </text>
    </comment>
    <comment ref="A96" authorId="0" shapeId="0" xr:uid="{21E566E9-625D-4FFB-A659-9192D793B67A}">
      <text>
        <r>
          <rPr>
            <sz val="9"/>
            <color indexed="81"/>
            <rFont val="Tahoma"/>
            <charset val="1"/>
          </rPr>
          <t>Insight iXlW00001C0000096R0106634812S00000000P01580LAocjBAQBF1NjaVRlZ2ljLmRhdGEuTW9sZWN1bGUBbQF/ARJTY2lUZWdpYy5Nb2xlY3VsZQAAAQFkAv5qAQAAAAIAAgEWGAAAAPwEAPwAAgAAAAAAAPC/AlFeG1Uf+/i/AhaQtAZJ5CHAAAAAACAAAAD8BAD8AAIAAAAAAADwvwLmtuk/JVLovwKmMMIi7RogwAAAAAAYAAAA/AQA/AACAAAAAAAA8L8Ct7Bezfqb878CS67UcNGAGsAAAAAAGAAAAPwEAPwAAgAAAAAAAPC/ApQuDFpNmcy/AvItZ9XKCBbAAAAAABwAAAD8BAD8AAIAAAAAAADwvwIstlaxIwzmvwLvercAwlMQwAAAAAAYAAAA/AgA/AACAAAAAAAA8L8C9iIvZcvu0z8CL9ygjV67B8AAAAAAGAAAAPwIAPwAAgAAAAAAAPC/AgJLDrMQ2vw/AtLvgjx5/AjAAAAAABwAAAD8CAD8AAIAAAAAAADwvwI5clvyg04DQAJk1sLvHAz8vwAAAAAYAAAA/AgA/AACAAAAAAAA8L8C7lqJnd7I9D8Ce8erYvz/578AAAAAGAAAAPwIAPwAAgAAAAAAAPC/AiqK0FrYyPQ/AtNhohISAOg/AAAAABgAAAD8CAD8AAIAAAAAAADwvwKBSZam6LHgvgI56m80AQD4PwAAAAAgAAAA/AQA/AACAAAAAAAA8L8Cg1xKVfNqab8CCmqf27QBCEAAAAAAGAAAAPwEAPwAAgAAAAAAAPC/AjwEgMznsPC/Avrf0IZ2ywxAAAAAABgAAAD8CAD8AAIAAAAAAADwvwIEtMWz4Mj0vwISywIo9f/nPwAAAAAYAAAA/AgA/AACAAAAAAAA8L8CA8YOcdrI9L8C2JL71woA6L8AAAAAHAAAAPwIAPwAAgAAAAAAAPC/AiCKiqbosdA+AvIAcTQBAPi/AAAAABgAAAD8CAD8AAIAAAAAAADwvwLI12k8z20EQAKctX8eHbERwAAAAAAYAAAA/AgA/AACAAAAAAAA8L8C7tb5nj96/j8CvGm0ql8UF8AAAAAAGAAAAPwIAPwAAgAAAAAAAPC/AhibJ/r3AAZAAmg/s0IGCRzAAAAAABgAAAD8CAD8AAIAAAAAAADwvwL4w+caIfwQQAIYhd/IcJUbwAAAAAAYAAAA/AgA/AACAAAAAAAA8L8CcBUvvdqVE0AC0gpyqzQtFsAAAAAAHAAAAPwIAPwAAgAAAAAAAPC/AqTueYTvMxBAAouO3HyNOBHAAAAAAAEYAAQEAAAAAAAABAgEAAAAAAAACAwEAAAAAAAADBAEAAAAAAAAEBQEAAAAAAAAFBgIAAQEAAAAGBwEAAQEAAAAHCAIAAQEAAAAICQEAAQEAAAAJCgIAAQEAAAAKCwEAAAAAAAALDAEAAAAAAAAKDQEAAQEAAAANDgIAAQEAAAAODwEAAQEAAAAPBQEAAQEAAAAPCAEAAQEAAAAGAEQBAAAAAAAAAEQAREIAAQEAAAAAREBEgQABAQAAAABEgETCAAEBAAAAAETARQEAAQEAAAAARQBFQgABAQAAAABFQEQBAAEBAAAAAAAAAA=</t>
        </r>
      </text>
    </comment>
    <comment ref="A97" authorId="0" shapeId="0" xr:uid="{8E400B7C-4441-47D3-87A1-B8492BCEE6BA}">
      <text>
        <r>
          <rPr>
            <sz val="9"/>
            <color indexed="81"/>
            <rFont val="Tahoma"/>
            <charset val="1"/>
          </rPr>
          <t>Insight iXlW00001C0000097R0106634812S00000000P01932LAocjBAQBF1NjaVRlZ2ljLmRhdGEuTW9sZWN1bGUBbQF/ARJTY2lUZWdpYy5Nb2xlY3VsZQAAAQFkAv5qAQAAAAIAAgEbGAAAAPwEAPwAAgAAAAAAAPC/AnhhKZqfEA1AAg5d/Jct2QzAAAAAABwAAAD8BAD8AAIAAAAAAADwvwJVUNOZz8IEQAL0LG/2AAgIwAAAAAAYAAAA/AQA/AACAAAAAAAA8L8C4A57Yqrg+D8CPBC5kxnRDMAAAAAAGAAAAPwEAPwAAgAAAAAAAPC/AtQSh7guxwRAAnGpXwejDPi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xJW/fsoZBcAAAAAAGAAAAPwIAPwAAgAAAAAAAPC/AgwCqjYNgwHAAuA1R6smCw7AAAAAABgAAAD8CAD8AAIAAAAAAADwvwIw1jcGlzkFwALEhDg5O7oUwAAAAAAYAAAA/AgA/AACAAAAAAAA8L8CNCX9vTZm+r8CCJ45yTAwGcAAAAAAGAAAAPwIAPwAAgAAAAAAAPC/AlC+F1/vXse/AgJ9puSN8RfAAAAAABgAAAD8CAD8AAIAAAAAAADwvwLQge/MFwbSPwL8LRRQ9TwSwAAAAAAkAAAA/AQA/AACAAAAAAAA8L8C9itgWs1J9z8C3g2+AQ0+EcAAAAAAGAAAAPwIAPwAAgAAAAAAAPC/Agj/rYHcFue/As4F3Rr+jQvAAAAAABw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4ABAQAAAAAAAAECAQAAAAAAAAEDAQAAAAAAAAMEAQAAAAAAAAQFAQABAQAAAAUGAgABAQAAAAYHAQABAQAAAAcIAgABAQAAAAgJAQABAQAAAAkKAgABAQAAAAoLAQAAAAAAAAsMAQAAAAAAAAwNAgABAQAAAA0OAQABAQAAAA4PAgABAQAAAA8ARAEAAQEAAAAARABEQQAAAAAAAABEAESCAAEBAAAAAESMAQABAQAAAAoARMEAAQEAAAAARMcBAAEBAAAAAETARQEAAQEAAAAARQQCAAEBAAAACQBFQQAAAAAAAABFQEWCAAEBAAAAAEWARcEAAQEAAAAARcBGAgABAQAAAABGAEZBAAEBAAAAAEZARoIAAQEAAAAARoBFQQABAQAAAAAAAAA</t>
        </r>
      </text>
    </comment>
    <comment ref="A98" authorId="0" shapeId="0" xr:uid="{66A1C43E-266A-466C-8FA8-6684AB89C8FE}">
      <text>
        <r>
          <rPr>
            <sz val="9"/>
            <color indexed="81"/>
            <rFont val="Tahoma"/>
            <charset val="1"/>
          </rPr>
          <t>Insight iXlW00001C0000098R0106634812S00000000P01660LAocjBAQBF1NjaVRlZ2ljLmRhdGEuTW9sZWN1bGUBbQF/ARJTY2lUZWdpYy5Nb2xlY3VsZQAAAQFkAv5qAQAAAAIAAgEX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2JpaT54EJwAJXw9uEdSAFQAAAAAAYAAAA/AQA/AACAAAAAAAA8L8ChUN4h6wwAsACNvUqJ2aWDkAAAAAAGAAAAPwEAPwAAgAAAAAAAPC/Arb21rUSvwbAAq7hhhAt2BRAAAAAACAAAAD8BAD8AAIAAAAAAADwvwI0dZvnvFERwALi5BuZmaUVQAAAAAAYAAAA/AQA/AACAAAAAAAA8L8CSAzy9b38FMACgqBfOQzmEEAAAAAAGAAAAPwEAPwAAgAAAAAAAPC/AoBk4NWLtRLAAuCzBK4jsgZA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gAEBAAAAAAAAAQIBAAAAAAAAAgMBAAEBAAAAAwQCAAEBAAAABAUBAAEBAAAABQYBAAEBAAAABgcBAAAAAAAABwgBAAEAAAAACAkBAAEAAAAACQoBAAEAAAAACgsBAAEAAAAACwwBAAEAAAAADAcBAAEAAAAABg0CAAEBAAAADQ4BAAEBAAAADg8CAAEBAAAADwUBAAEBAAAADwBEAQABAQAAAABEAgIAAQEAAAANAERBAAAAAAAAAERARIIAAQEAAAAARIBEwQABAQAAAABEwEUCAAEBAAAAAEUARUEAAQEAAAAARUBFggABAQAAAABFgERBAAEBAAAAAAAAAA=</t>
        </r>
      </text>
    </comment>
    <comment ref="A99" authorId="0" shapeId="0" xr:uid="{F581C0FB-5E0C-4B4E-992C-ED91A4D38628}">
      <text>
        <r>
          <rPr>
            <sz val="9"/>
            <color indexed="81"/>
            <rFont val="Tahoma"/>
            <charset val="1"/>
          </rPr>
          <t>Insight iXlW00001C0000099R0106634812S00000000P01660LAocjBAQBF1NjaVRlZ2ljLmRhdGEuTW9sZWN1bGUBbQF/ARJTY2lUZWdpYy5Nb2xlY3VsZQAAAQFkAv5qAQAAAAIAAgEX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QA/AACAAAAAAAA8L8CtYzCh7GiEsACSJ5tGAiVB0AAAAAAGAAAAPwEAPwAAgAAAAAAAPC/AjhqFVwsAhXAAh/hgKgNPxFAAAAAABgAAAD8BAD8AAIAAAAAAADwvwJkuShSOPkawAIUxBlUc5kQQAAAAAAcAAAA/AQA/AACAAAAAAAA8L8CFm82eZszHMACuE46IfBzBUAAAAAAGAAAAPwEAPwAAgAAAAAAAPC/AsnLoP/c/hbAAoK/QPB2+f4/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gAEBAAAAAAAAAQIBAAAAAAAAAgMBAAEBAAAAAwQCAAEBAAAABAUBAAEBAAAABQYBAAEBAAAABgcBAAAAAAAABwgBAAAAAAAACAkBAAEAAAAACQoBAAEAAAAACgsBAAEAAAAACwwBAAEAAAAADAgBAAEAAAAABg0CAAEBAAAADQ4BAAEBAAAADg8CAAEBAAAADwUBAAEBAAAADwBEAQABAQAAAABEAgIAAQEAAAANAERBAAAAAAAAAERARIIAAQEAAAAARIBEwQABAQAAAABEwEUCAAEBAAAAAEUARUEAAQEAAAAARUBFggABAQAAAABFgERBAAEBAAAAAAAAAA=</t>
        </r>
      </text>
    </comment>
    <comment ref="A100" authorId="0" shapeId="0" xr:uid="{39D8952E-23C1-46EA-A505-4CAF2BB7F082}">
      <text>
        <r>
          <rPr>
            <sz val="9"/>
            <color indexed="81"/>
            <rFont val="Tahoma"/>
            <charset val="1"/>
          </rPr>
          <t>Insight iXlW00001C0000100R0106634812S00000000P01592LAocjBAQBF1NjaVRlZ2ljLmRhdGEuTW9sZWN1bGUBbQF/ARJTY2lUZWdpYy5Nb2xlY3VsZQAAAQFkAv5qAQAAAAIAAgEWGAAAAPwEAPwAAgAAAAAAAPC/Ak7ZYhqWkBdAAmx/3rwZ6BfAAAAAABgAAAD8CAD8AAIAAAAAAADwvwJObXMYRccSQAL+HiCso4sXwAAAAAAYAAAA/AgA/AACAAAAAAAA8L8C8H1q94gtEEACc0aCwGYjEsAAAAAAGAAAAPwIAPwAAgAAAAAAAPC/AkKCY1rKbQRAApANWocesRHAAAAAABgAAAD8CAD8AAIAAAAAAADwvwIVo1Dn5z/7PwJLdKl2fKQWwAAAAAAYAAAA/AgA/AACAAAAAAAA8L8C7iWspGrTAkACaklUwbcMHMAAAAAAHAAAAPwIAPwAAgAAAAAAAPC/Au6zgim1yg5AAvZBQlZLgBz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mvjYzT9ufG/As5sh9kl0RrAAAAAABgAAAD8BAD8AAIAAAAAAADwvwLK+2VOGnLMvwJNNXpH0KgfwAAAAAAYAAAA/AQA/AACAAAAAAAA8L8CMEAJqrw+8z8CqNRSiVnJHcAAAAAAGAAAAPwEAPwAAgAAAAAAAPC/AnYGq558KvM/AtqbFaxbyRfAAAAAAAEZAAQEAAAAAAAABAgIAAQEAAAACAwEAAQEAAAADBAIAAQEAAAAEBQEAAQEAAAAFBgIAAQEAAAAGAQEAAQEAAAADBwEAAAAAAAAHCAEAAQEAAAAICQIAAQEAAAAJCgEAAQEAAAAKCwIAAQEAAAALDAEAAQEAAAAMDQIAAQEAAAANDgEAAQEAAAAOCQEAAQEAAAAODwEAAQEAAAAPBwIAAQEAAAAPAEQBAAAAAAAAAEQAREEAAAAAAAAAREBEgQABAAAAAABEgETBAAEAAAAAAETARQEAAQAAAAAARQBFQQABAAAAAABFQERBAAEAAAAAAAAAAA=</t>
        </r>
      </text>
    </comment>
    <comment ref="A101" authorId="0" shapeId="0" xr:uid="{0C3BF913-E2BB-4684-AD46-A60E028F554A}">
      <text>
        <r>
          <rPr>
            <sz val="9"/>
            <color indexed="81"/>
            <rFont val="Tahoma"/>
            <charset val="1"/>
          </rPr>
          <t>Insight iXlW00001C0000101R0106634812S00000000P01732LAocjBAQBF1NjaVRlZ2ljLmRhdGEuTW9sZWN1bGUBbQF/ARJTY2lUZWdpYy5Nb2xlY3VsZQAAAQFkAv5qAQAAAAIAAgEYGAAAAPwEAPwAAgAAAAAAAPC/Al/XnnjDyxZAAkbr9VxQISHAAAAAACAAAAD8BAD8AAIAAAAAAADwvwKbM0X2UAISQAJ4nihz9fMgwAAAAAAYAAAA/AgA/AACAAAAAAAA8L8CI91p7LjKDkACCX21bkqAHMAAAAAAGAAAAPwIAPwAAgAAAAAAAPC/AuglrKRq0wJAAmpJVMG3DBzAAAAAABgAAAD8CAD8AAIAAAAAAADwvwINo1Dn5z/7PwJKdKl2fKQWwAAAAAAYAAAA/AgA/AACAAAAAAAA8L8CQoJjWsptBEACkA1ahx6xEcAAAAAAGAAAAPwIAPwAAgAAAAAAAPC/AvB9aveILRBAAnRGgsBmIxLAAAAAACQAAAD8BAD8AAIAAAAAAADwvwJ5Wg1R9uESQAIv4R2kiVgMwAAAAAAYAAAA/AgA/AACAAAAAAAA8L8CWSamQEXHEkAC675ml6GLF8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sABAQAAAAAAAAECAQAAAAAAAAIDAgABAQAAAAMEAQABAQAAAAQFAgABAQAAAAUGAQABAQAAAAYHAQAAAAAAAAYIAgABAQAAAAgCAQABAQAAAAUJAQAAAAAAAAkKAQABAQAAAAoLAgABAQAAAAsMAQABAQAAAAwNAgABAQAAAA0OAQABAQAAAA4PAgABAQAAAA8ARAEAAQEAAAAARAsBAAEBAAAAAEQAREEAAQEAAAAAREkCAAEBAAAAAERARIEAAAAAAAAARIBEwQAAAAAAAABEwEUBAAEAAAAAAEUARUEAAQAAAAAARUBFgQABAAAAAABFgEXBAAEAAAAAAEXARMEAAQAAAAAAAAAAA==</t>
        </r>
      </text>
    </comment>
    <comment ref="A102" authorId="0" shapeId="0" xr:uid="{D5BF661D-EBAE-4460-BED2-82AC3484B74F}">
      <text>
        <r>
          <rPr>
            <sz val="9"/>
            <color indexed="81"/>
            <rFont val="Tahoma"/>
            <charset val="1"/>
          </rPr>
          <t>Insight iXlW00001C0000102R0106634812S00000000P02068LAocjBAQBF1NjaVRlZ2ljLmRhdGEuTW9sZWN1bGUBbQF/ARJTY2lUZWdpYy5Nb2xlY3VsZQAAAQFkAv5qAQAAAAIAAgEd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f0cAIEoYJwAIY3OniuhkFQAAAAAAYAAAA/AgA/AACAAAAAAAA8L8CEKcKjiaDAcACclp7tx0LDkAAAAAAGAAAAPwIAPwAAgAAAAAAAPC/AqJqgNu5OQXAAm/hDzQ1uhRAAAAAABgAAAD8CAD8AAIAAAAAAADwvwKYXghAi2b6vwIf8YAaLjAZQAAAAAAYAAAA/AgA/AACAAAAAAAA8L8CYAqGTnJhx78CCTzCF5DxF0AAAAAAGAAAAPwIAPwAAgAAAAAAAPC/AjAHmEMiBdI/AgXglA75PBJAAAAAACQAAAD8BAD8AAIAAAAAAADwvwJAfiBIk0n3PwJ99RuoFD4RQAAAAAAYAAAA/AgA/AACAAAAAAAA8L8CqPZglzkX578CZcf/6v6NC0A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gAAAA/AQA/AACAAAAAAAA8L8COPmLexcvI8ACDLtr/i+21b8AAAAAGAAAAPwEAPwAAgAAAAAAAPC/Ahrtw+68iCTAAoCSNX4m5OQ/AAAAABgAAAD8CAD8AAIAAAAAAADwvwJsgjFIh/8cwAJnSiNdJ373vwAAAAAgAAAA/AQA/AACAAAAAAAA8L8CVhUum8WWH8ACduh2FtOTBsAAAAAAGAAAAPwEAPwAAgAAAAAAAPC/AoCjqu2W4BzAArP0YdWwfw7AAAAAABgAAAD8CAD8AAIAAAAAAADwvwKq6lYt4gMXwAIjti/Y0K/1vwAAAAABIAAEBAAAAAAAAAQIBAAAAAAAAAgMBAAEBAAAAAwQCAAEBAAAABAUBAAEBAAAABQYBAAEBAAAABgcBAAAAAAAABwgBAAAAAAAACAkCAAEBAAAACQoBAAEBAAAACgsCAAEBAAAACwwBAAEBAAAADA0BAAAAAAAADA4CAAEBAAAADggBAAEBAAAABg8CAAEBAAAADwBEAQABAQAAAABEAERCAAEBAAAAAERFAQABAQAAAABEQESBAAEBAAAAAESCAgABAQAAAA8ARMEAAAAAAAAARMBFAgABAQAAAABFAEVBAAEBAAAAAEVARYIAAQEAAAAARYBFwQAAAAAAAABFwEYBAAAAAAAAAEWARkEAAQEAAAAARkBGgQAAAAAAAABGgEbBAAAAAAAAAEZARwIAAQEAAAAARwBEwQABAQAAAAAAAAA</t>
        </r>
      </text>
    </comment>
    <comment ref="A103" authorId="0" shapeId="0" xr:uid="{3E769364-AB69-4BAE-B39D-65A78DF0A2AC}">
      <text>
        <r>
          <rPr>
            <sz val="9"/>
            <color indexed="81"/>
            <rFont val="Tahoma"/>
            <charset val="1"/>
          </rPr>
          <t>Insight iXlW00001C0000103R0106634812S00000000P01728LAocjBAQBF1NjaVRlZ2ljLmRhdGEuTW9sZWN1bGUBbQF/ARJTY2lUZWdpYy5Nb2xlY3VsZQAAAQFkAv5qAQAAAAIAAgEYI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h/RwAgShgnAAhjc6eK6GQVAAAAAABgAAAD8CAD8AAIAAAAAAADwvwIQpwqOJoMBwAJyWnu3HQsOQAAAAAAYAAAA/AgA/AACAAAAAAAA8L8ComqA27k5BcACb+EPNDW6FEAAAAAAGAAAAPwIAPwAAgAAAAAAAPC/ApheCECLZvq/Ah/xgBouMBlAAAAAABgAAAD8CAD8AAIAAAAAAADwvwJgCoZOcmHHvwIJPMIXkPEXQAAAAAAYAAAA/AgA/AACAAAAAAAA8L8CMAeYQyIF0j8CBeCUDvk8EkAAAAAAJAAAAPwEAPwAAgAAAAAAAPC/AkB+IEiTSfc/An31G6gUPhFAAAAAABgAAAD8CAD8AAIAAAAAAADwvwKo9mCXORfnvwJlx//q/o0LQA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sABAQAAAAAAAAECAQABAQAAAAIDAgABAQAAAAMEAQABAQAAAAQFAQABAQAAAAUGAQAAAAAAAAYHAQAAAAAAAAcIAgABAQAAAAgJAQABAQAAAAkKAgABAQAAAAoLAQABAQAAAAsMAQAAAAAAAAsNAgABAQAAAA0HAQABAQAAAAUOAgABAQAAAA4PAQABAQAAAA8ARAIAAQEAAAAARAQBAAEBAAAAAEQAREEAAQEAAAAAREECAAEBAAAADgBEgQAAAAAAAABEgETCAAEBAAAAAETARQEAAQEAAAAARQBFQgABAQAAAABFQEWBAAEBAAAAAEWARcIAAQEAAAAARcBEgQABAQAAAAAAAAA</t>
        </r>
      </text>
    </comment>
    <comment ref="A104" authorId="0" shapeId="0" xr:uid="{D0C3CC0E-85B3-427A-BC6E-8D461F35D758}">
      <text>
        <r>
          <rPr>
            <sz val="9"/>
            <color indexed="81"/>
            <rFont val="Tahoma"/>
            <charset val="1"/>
          </rPr>
          <t>Insight iXlW00001C0000104R0106634812S00000000P01800LAocjBAQBF1NjaVRlZ2ljLmRhdGEuTW9sZWN1bGUBbQF/ARJTY2lUZWdpYy5Nb2xlY3VsZQAAAQFkAv5qAQAAAAIAAgEZGAAAAPwEAPwAAgAAAAAAAPC/AkbhHRIYHA1AAsAq8/Ijruy/AAAAACAAAAD8BAD8AAIAAAAAAADwvwKSdo0agc0EQAISICbDvPb3vwAAAAAYAAAA/AgA/AACAAAAAAAA8L8C7lqJnd7I9D8Ce8erYvz/578AAAAAGAAAAPwIAPwAAgAAAAAAAPC/AiqK0FrYyPQ/AtNhohISAOg/AAAAABgAAAD8CAD8AAIAAAAAAADwvwKBSZam6LHgvgI56m80AQD4PwAAAAAYAAAA/AgA/AACAAAAAAAA8L8CBLTFs+DI9L8CEssCKPX/5z8AAAAAHAAAAPwIAPwAAgAAAAAAAPC/AgPGDnHayPS/AtiS+9cKAOi/AAAAABgAAAD8CAD8AAIAAAAAAADwvwLQ3O7Pf04DwAKZgSVZMQz8vwAAAAAcAAAA/AQA/AACAAAAAAAA8L8CfjWDwRIJD8ACBYrMEJkb978AAAAAGAAAAPwIAPwAAgAAAAAAAPC/AgK56951hxPAAszh0Q+PfATAAAAAABgAAAD8CAD8AAIAAAAAAADwvwLkGDyq/GYZwAIZKbt15QcCwAAAAAAYAAAA/AgA/AACAAAAAAAA8L8Ciq8EwQNnHcAC+LsQlZT5CsAAAAAAGAAAAPwIAPwAAgAAAAAAAPC/AinGmEiRhxvAAsLV2a4LMBPAAAAAACQAAAD8BAD8AAIAAAAAAADwvwId6UJ3yroewAJHOsAN68MWwAAAAAAYAAAA/AgA/AACAAAAAAAA8L8C6MhAiReoFcACBowEFnZqFMAAAAAAGAAAAPwIAPwAAgAAAAAAAPC/AuMPYKsPqBHAAq7F3nA+4w/AAAAAABgAAAD8CAD8AAIAAAAAAADwvwK6t5Et+dn8vwL6MfkLgPwIwAAAAAAcAAAA/AgA/AACAAAAAAAA8L8CLO7lZYnu078CfGzjb1+7B8AAAAAAGAAAAPwIAPwAAgAAAAAAAPC/AiCKiqbosdA+AvIAcTQBAPi/AAAAABgAAAD8CAD8AAIAAAAAAADwvwIwEG0lvW0EwALA7PNZIrERwAAAAAAYAAAA/AgA/AACAAAAAAAA8L8Ceb6/yoMtEMACgUY7tG0jEsAAAAAAGAAAAPwIAPwAAgAAAAAAAPC/Agjurlg8xxLAAgTbj1aqixfAAAAAABgAAAD8CAD8AAIAAAAAAADwvwKGmmlFoMoOwALVu0bYUIAcwAAAAAAYAAAA/AgA/AACAAAAAAAA8L8CAmu0D1bTAsACxNYJN7sMHMAAAAAAHAAAAPwIAPwAAgAAAAAAAPC/AtQvxCTGP/u/AqMiewh/pBbAAAAAAAEcAAQEAAAAAAAABAgEAAAAAAAACAwIAAQEAAAADBAEAAQEAAAAEBQIAAQEAAAAFBgEAAQEAAAAGBwEAAQEAAAAHCAEAAAAAAAAICQEAAAAAAAAJCgIAAQEAAAAKCwEAAQEAAAALDAIAAQEAAAAMDQEAAAAAAAAMDgEAAQEAAAAODwIAAQEAAAAPCQEAAQEAAAAHAEQCAAEBAAAAAEQAREEAAQEAAAAAREBEggABAQAAAABEggEAAQEAAAAARIYBAAEBAAAAAEQARMEAAAAAAAAARMBFAgABAQAAAABFAEVBAAEBAAAAAEVARYIAAQEAAAAARYBFwQABAQAAAABFwEYCAAEBAAAAAEYARMEAAQEAAAAAAAAAA==</t>
        </r>
      </text>
    </comment>
    <comment ref="A105" authorId="0" shapeId="0" xr:uid="{9319D925-9768-4676-AA9F-033B952A5E6D}">
      <text>
        <r>
          <rPr>
            <sz val="9"/>
            <color indexed="81"/>
            <rFont val="Tahoma"/>
            <charset val="1"/>
          </rPr>
          <t>Insight iXlW00001C0000105R0106634812S00000000P01660LAocjBAQBF1NjaVRlZ2ljLmRhdGEuTW9sZWN1bGUBbQF/ARJTY2lUZWdpYy5Nb2xlY3VsZQAAAQFkAv5qAQAAAAIAAgEXJAAAAPwEAPwAAgAAAAAAAPC/Av5I/r7AZvE/ApZQ/Wdm/yLAAAAAABgAAAD8CAD8AAIAAAAAAADwvwLUAKB1GtHmPwJWfHlWsrcgwAAAAAAYAAAA/AgA/AACAAAAAAAA8L8C5zSOlb0q6L8C9OPHunsaIMAAAAAAGAAAAPwIAPwAAgAAAAAAAPC/AoH56Dgbk/O/Ar3KZfa0gRrAAAAAABgAAAD8CAD8AAIAAAAAAADwvwIsKAxaTZnMvwL6LWfVyggWwAAAAAAgAAAA/AQA/AACAAAAAAAA8L8CeLVWsSMM5r8CAnu3AMJTEMAAAAAAGAAAAPwIAPwAAgAAAAAAAPC/AvYiL2XL7tM/Ai/coI1euwfAAAAAABgAAAD8CAD8AAIAAAAAAADwvwICSw6zENr8PwLS74I8efwIwAAAAAAcAAAA/AgA/AACAAAAAAAA8L8COXJb8oNOA0ACZNbC7xwM/L8AAAAAGAAAAPwIAPwAAgAAAAAAAPC/Au5aiZ3eyPQ/AnvHq2L8/+e/AAAAABgAAAD8CAD8AAIAAAAAAADwvwIqitBa2Mj0PwLTYaISEgDoPwAAAAAYAAAA/AgA/AACAAAAAAAA8L8CgUmWpuix4L4COepvNAEA+D8AAAAAGAAAAPwIAPwAAgAAAAAAAPC/AgS0xbPgyPS/AhLLAij1/+c/AAAAABgAAAD8CAD8AAIAAAAAAADwvwIDxg5x2sj0vwLYkvvXCgDovwAAAAAcAAAA/AgA/AACAAAAAAAA8L8CIIqKpuix0D4C8gBxNAEA+L8AAAAAGAAAAPwIAPwAAgAAAAAAAPC/AsjXaTzPbQRAApy1fx4dsRHAAAAAABgAAAD8CAD8AAIAAAAAAADwvwLu1vmeP3r+PwK8abSqXxQXwAAAAAAYAAAA/AgA/AACAAAAAAAA8L8CGJsn+vcABkACaD+zQgYJHMAAAAAAGAAAAPwIAPwAAgAAAAAAAPC/AvjD5xoh/BBAAhiF38hwlRvAAAAAABgAAAD8CAD8AAIAAAAAAADwvwJwFS+92pUTQALSCnKrNC0WwAAAAAAcAAAA/AgA/AACAAAAAAAA8L8CpO55hO8zEEACi47cfI04EcAAAAAAGAAAAPwIAPwAAgAAAAAAAPC/AhEI76Hw6vM/Aq9fiZtMQxfAAAAAABgAAAD8CAD8AAIAAAAAAADwvwLD4igHsWj7PwJQ8lLHjvYcwAAAAAABGgAEBAAAAAAAAAQICAAEBAAAAAgMBAAEBAAAAAwQCAAEBAAAABAUBAAAAAAAABQYBAAAAAAAABgcCAAEBAAAABwgBAAEBAAAACAkCAAEBAAAACQoBAAEBAAAACgsCAAEBAAAACwwBAAEBAAAADA0CAAEBAAAADQ4BAAEBAAAADgYBAAEBAAAADgkBAAEBAAAABw8BAAAAAAAADwBEAgABAQAAAABEAERBAAEBAAAAAERARIIAAQEAAAAARIBEwQABAQAAAABEwEUCAAEBAAAAAEUPAQABAQAAAAQARUEAAQEAAAAARUBFggABAQAAAABFgQEAAQEAAAAAAAAAA==</t>
        </r>
      </text>
    </comment>
    <comment ref="A106" authorId="0" shapeId="0" xr:uid="{AF6DCD3C-0B68-4AE7-98C2-F27F2FB1D4A2}">
      <text>
        <r>
          <rPr>
            <sz val="9"/>
            <color indexed="81"/>
            <rFont val="Tahoma"/>
            <charset val="1"/>
          </rPr>
          <t>Insight iXlW00001C0000106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nOtZDs9ghTAAsnn9u/FfRFAAAAAABgAAAD8CAD8AAIAAAAAAADwvwKTUGoxt2EawALDF6tRL7gSQAAAAAAYAAAA/AgA/AACAAAAAAAA8L8CMOcySL5hHsACmZwAhK9+DEAAAAAAGAAAAPwIAPwAAgAAAAAAAPC/AsX9xs9LghzAAhStXbssGAFAAAAAACQAAAD8BAD8AAIAAAAAAADwvwK0IHH+hLUfwAIEyCH72+DzPwAAAAAY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6NmNuBE5GMACrF5vr4468j8AAAAAGAAAAPwIAPwAAgAAAAAAAPC/AqRgGZFIxB3AAsklFHdQGeI/AAAAABwAAAD8CAD8AAIAAAAAAADwvwL+V9XaH0wdwAIa1DBNB8HtvwAAAAAYAAAA/AQA/AACAAAAAAAA8L8CdGuSHll5IMACX30+mtBX+78AAAAAHAAAAPwIAPwAAgAAAAAAAPC/Al4/BMildhfAAgAqlscwfPS/AAAAAAEcAAQEAAAAAAAABAgEAAAAAAAACAwEAAQEAAAADBAIAAQEAAAAEBQEAAQEAAAAFBgEAAQEAAAAGBwEAAAAAAAAHCAEAAAAAAAAICQIAAQEAAAAJCgEAAQEAAAAKCwIAAQEAAAALDAEAAQEAAAAMDQEAAAAAAAAMDgIAAQEAAAAOCAEAAQEAAAAGDwIAAQEAAAAPAEQBAAEBAAAAAEQAREIAAQEAAAAAREUBAAEBAAAAAERARIEAAQEAAAAARIICAAEBAAAADwBEwQAAAAAAAABEwEUBAAEBAAAAAEUARUIAAQEAAAAARUBFgQABAQAAAABFgEXBAAAAAAAAAEWARgEAAQEAAAAARgBEwgABAQAAAAAAAAA</t>
        </r>
      </text>
    </comment>
    <comment ref="A107" authorId="0" shapeId="0" xr:uid="{A760132B-F34D-4C1B-A33C-2E4F4CD233FA}">
      <text>
        <r>
          <rPr>
            <sz val="9"/>
            <color indexed="81"/>
            <rFont val="Tahoma"/>
            <charset val="1"/>
          </rPr>
          <t>Insight iXlW00001C0000107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nOtZDs9ghTAAsnn9u/FfRFAAAAAABgAAAD8CAD8AAIAAAAAAADwvwKTUGoxt2EawALDF6tRL7gSQAAAAAAYAAAA/AgA/AACAAAAAAAA8L8CMOcySL5hHsACmZwAhK9+DEAAAAAAGAAAAPwIAPwAAgAAAAAAAPC/AsX9xs9LghzAAhStXbssGAFAAAAAACQAAAD8BAD8AAIAAAAAAADwvwK0IHH+hLUfwAIEyCH72+DzPwAAAAAY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6NmNuBE5GMACrF5vr4468j8AAAAAHAAAAPwIAPwAAgAAAAAAAPC/AqRgGZFIxB3AAsklFHdQGeI/AAAAABgAAAD8BAD8AAIAAAAAAADwvwJ4PuUE7u0gwAJwOmwdzxXzPwAAAAAYAAAA/AgA/AACAAAAAAAA8L8C/lfV2h9MHcACGtQwTQfB7b8AAAAAHAAAAPwIAPwAAgAAAAAAAPC/Al4/BMildhfAAgAqlscwfPS/AAAAAAEcAAQEAAAAAAAABAgEAAAAAAAACAwEAAQEAAAADBAIAAQEAAAAEBQEAAQEAAAAFBgEAAQEAAAAGBwEAAAAAAAAHCAEAAAAAAAAICQIAAQEAAAAJCgEAAQEAAAAKCwIAAQEAAAALDAEAAQEAAAAMDQEAAAAAAAAMDgIAAQEAAAAOCAEAAQEAAAAGDwIAAQEAAAAPAEQBAAEBAAAAAEQAREIAAQEAAAAAREUBAAEBAAAAAERARIEAAQEAAAAARIICAAEBAAAADwBEwQAAAAAAAABEwEUCAAEBAAAAAEUARUEAAQEAAAAARUBFgQAAAAAAAABFQEXBAAEBAAAAAEXARgIAAQEAAAAARgBEwQABAQAAAAAAAAA</t>
        </r>
      </text>
    </comment>
    <comment ref="A108" authorId="0" shapeId="0" xr:uid="{73D07322-C9A9-4F5C-B65D-3457993228A4}">
      <text>
        <r>
          <rPr>
            <sz val="9"/>
            <color indexed="81"/>
            <rFont val="Tahoma"/>
            <charset val="1"/>
          </rPr>
          <t>Insight iXlW00001C0000108R0106634812S00000000P01936LAocjBAQBF1NjaVRlZ2ljLmRhdGEuTW9sZWN1bGUBbQF/ARJTY2lUZWdpYy5Nb2xlY3VsZQAAAQFkAv5qAQAAAAIAAgEbGAAAAPwEAPwAAgAAAAAAAPC/AnhhKZqfEA1AAg5d/Jct2QzAAAAAABwAAAD8BAD8AAIAAAAAAADwvwJVUNOZz8IEQAL0LG/2AAgIwAAAAAAYAAAA/AQA/AACAAAAAAAA8L8C4A57Yqrg+D8CPBC5kxnRDMAAAAAAGAAAAPwEAPwAAgAAAAAAAPC/AtQSh7guxwRAAnGpXwejDPi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h/RwAgShgnAAhjc6eK6GQVAAAAAABgAAAD8CAD8AAIAAAAAAADwvwIQpwqOJoMBwAJyWnu3HQsOQAAAAAAYAAAA/AgA/AACAAAAAAAA8L8ComqA27k5BcACb+EPNDW6FEAAAAAAGAAAAPwIAPwAAgAAAAAAAPC/ApheCECLZvq/Ah/xgBouMBlAAAAAABgAAAD8CAD8AAIAAAAAAADwvwJgCoZOcmHHvwIJPMIXkPEXQAAAAAAYAAAA/AgA/AACAAAAAAAA8L8CMAeYQyIF0j8CBeCUDvk8EkAAAAAAJAAAAPwEAPwAAgAAAAAAAPC/AkB+IEiTSfc/An31G6gUPhFAAAAAABgAAAD8CAD8AAIAAAAAAADwvwKo9mCXORfnvwJlx//q/o0LQAAAAAAYAAAA/AgA/AACAAAAAAAA8L8C8gvWZQbaDMACFuL6oyGc8r4AAAAAHAAAAPwIAPwAAgAAAAAAAPC/AsVYLGJVzAXAAoDAdqymavO/AAAAABgAAAD8CAD8AAIAAAAAAADwvwIDxg5x2sj0vwLYkvvXCgDovwAAAAAYAAAA/AgA/AACAAAAAAAA8L8CIIqKpuix0D4C8gBxNAEA+L8AAAAAGAAAAPwIAPwAAgAAAAAAAPC/AqRNaKzHbRTAAkBKI5RyDP2+AAAAABgAAAD8CAD8AAIAAAAAAADwvwLkwHvpFcwXwAJcgHDhv8PzPwAAAAAYAAAA/AgA/AACAAAAAAAA8L8ConM88LrHHcAC64oKM2X18T8AAAAAGAAAAPwIAPwAAgAAAAAAAPC/ApjRFb+5MCDAAhU5PrJqXM2/AAAAABgAAAD8CAD8AAIAAAAAAADwvwJsgjFIh/8cwAJnSiNdJ373vwAAAAAcAAAA/AgA/AACAAAAAAAA8L8CqupWLeIDF8ACI7Yv2NCv9b8AAAAAAR4ABAQAAAAAAAAECAQAAAAAAAAEDAQAAAAAAAAMEAQAAAAAAAAQFAQABAQAAAAUGAgABAQAAAAYHAQABAQAAAAcIAQABAQAAAAgJAQAAAAAAAAkKAQAAAAAAAAoLAgABAQAAAAsMAQABAQAAAAwNAgABAQAAAA0OAQABAQAAAA4PAQAAAAAAAA4ARAIAAQEAAAAARAoBAAEBAAAACABEQgABAQAAAABEQESBAAEBAAAAAESARMIAAQEAAAAARMcBAAEBAAAAAETARQEAAQEAAAAARQQCAAEBAAAAAERARUEAAAAAAAAARUBFggABAQAAAABFgEXBAAEBAAAAAEXARgIAAQEAAAAARgBGQQABAQAAAABGQEaCAAEBAAAAAEaARUEAAQEAAAAAAAAAA==</t>
        </r>
      </text>
    </comment>
    <comment ref="A109" authorId="0" shapeId="0" xr:uid="{5A27253E-8727-4CE5-B3B4-6828E92251F4}">
      <text>
        <r>
          <rPr>
            <sz val="9"/>
            <color indexed="81"/>
            <rFont val="Tahoma"/>
            <charset val="1"/>
          </rPr>
          <t>Insight iXlW00001C0000109R0106634812S00000000P01732LAocjBAQBF1NjaVRlZ2ljLmRhdGEuTW9sZWN1bGUBbQF/ARJTY2lUZWdpYy5Nb2xlY3VsZQAAAQFkAv5qAQAAAAIAAgEY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gA/AACAAAAAAAA8L8CtYzCh7GiEsACSJ5tGAiVB0AAAAAAGAAAAPwIAPwAAgAAAAAAAPC/AnOtZDs9ghTAAsnn9u/FfRFAAAAAABgAAAD8CAD8AAIAAAAAAADwvwKTUGoxt2EawALDF6tRL7gSQAAAAAAYAAAA/AgA/AACAAAAAAAA8L8CMOcySL5hHsACmZwAhK9+DEAAAAAAGAAAAPwIAPwAAgAAAAAAAPC/AsX9xs9LghzAAhStXbssGAFAAAAAACQAAAD8BAD8AAIAAAAAAADwvwK0IHH+hLUfwAIEyCH72+DzPwAAAAAYAAAA/AgA/AACAAAAAAAA8L8CggBvENKiFsACQoEQ2q9G/T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6NmNuBE5GMACrF5vr4468j8AAAAAARAAAAD8BAD8AAIAAAAAAADwvwKkYBmRSMQdwALJJRR3UBniPwAAAAAYAAAA/AgA/AACAAAAAAAA8L8C/lfV2h9MHcACGtQwTQfB7b8AAAAAHAAAAPwIAPwAAgAAAAAAAPC/Al4/BMildhfAAgAqlscwfPS/AAAAAAEbAAQEAAAAAAAABAgEAAAAAAAACAwEAAQEAAAADBAIAAQEAAAAEBQEAAQEAAAAFBgEAAQEAAAAGBwEAAAAAAAAHCAEAAAAAAAAICQIAAQEAAAAJCgEAAQEAAAAKCwIAAQEAAAALDAEAAQEAAAAMDQEAAAAAAAAMDgIAAQEAAAAOCAEAAQEAAAAGDwIAAQEAAAAPAEQBAAEBAAAAAEQAREIAAQEAAAAAREUBAAEBAAAAAERARIEAAQEAAAAARIICAAEBAAAADwBEwQAAAAAAAABEwEUCAAEBAAAAAEUARUEAAQEAAAAARUBFgQABAQAAAABFgEXCAAEBAAAAAEXARMEAAQEAAAAAAAAAA==</t>
        </r>
      </text>
    </comment>
    <comment ref="A110" authorId="0" shapeId="0" xr:uid="{193AE7DB-96F8-4748-BC4B-28C2B0FF586F}">
      <text>
        <r>
          <rPr>
            <sz val="9"/>
            <color indexed="81"/>
            <rFont val="Tahoma"/>
            <charset val="1"/>
          </rPr>
          <t>Insight iXlW00001C0000110R0106634812S00000000P01864LAocjBAQBF1NjaVRlZ2ljLmRhdGEuTW9sZWN1bGUBbQF/ARJTY2lUZWdpYy5Nb2xlY3VsZQAAAQFkAv5qAQAAAAIAAgEaGAAAAPwEAPwAAgAAAAAAAPC/AnhhKZqfEA1AAg5d/Jct2QzAAAAAACAAAAD8BAD8AAIAAAAAAADwvwJVUNOZz8IEQAL0LG/2AAgIwAAAAAAYAAAA/AQA/AACAAAAAAAA8L8C1BKHuC7HBEACcalfB6MM+L8AAAAAGAAAAPwIAPwAAgAAAAAAAPC/Au5aiZ3eyPQ/AnvHq2L8/+e/AAAAABgAAAD8CAD8AAIAAAAAAADwvwIqitBa2Mj0PwLTYaISEgDoPwAAAAAYAAAA/AgA/AACAAAAAAAA8L8CgUmWpuix4L4COepvNAEA+D8AAAAAGAAAAPwIAPwAAgAAAAAAAPC/AgS0xbPgyPS/AhLLAij1/+c/AAAAABwAAAD8CAD8AAIAAAAAAADwvwJEJgvTXcwFwALUPCC4jWrzPwAAAAAYAAAA/AgA/AACAAAAAAAA8L8C8gvWZQbaDMACFuL6oyGc8r4AAAAAGAAAAPwIAPwAAgAAAAAAAPC/AsVYLGJVzAXAAoDAdqymavO/AAAAABwAAAD8BAD8AAIAAAAAAADwvwK094UfAIYJwALElb9+yhkFwAAAAAAYAAAA/AgA/AACAAAAAAAA8L8CDAKqNg2DAcAC4DVHqyYLDsAAAAAAGAAAAPwIAPwAAgAAAAAAAPC/AjDWNwaXOQXAAsSEODk7uhTAAAAAABgAAAD8CAD8AAIAAAAAAADwvwI0Jf29Nmb6vwIInjnJMDAZwAAAAAAYAAAA/AgA/AACAAAAAAAA8L8CUL4XX+9ex78CAn2m5I3xF8AAAAAAGAAAAPwIAPwAAgAAAAAAAPC/AtCB78wXBtI/AvwtFFD1PBLAAAAAACQAAAD8BAD8AAIAAAAAAADwvwL2K2BazUn3PwLeDb4BDT4RwAAAAAAYAAAA/AgA/AACAAAAAAAA8L8CCP+tgdwW578CzgXdGv6NC8AAAAAAH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HQAEBAAAAAAAAAQIBAAAAAAAAAgMBAAAAAAAAAwQBAAEBAAAABAUCAAEBAAAABQYBAAEBAAAABgcCAAEBAAAABwgBAAEBAAAACAkCAAEBAAAACQoBAAAAAAAACgsBAAAAAAAACwwCAAEBAAAADA0BAAEBAAAADQ4CAAEBAAAADg8BAAEBAAAADwBEAQAAAAAAAA8AREIAAQEAAAAAREsBAAEBAAAACQBEgQABAQAAAABEhgEAAQEAAAAARIBEwQABAQAAAABEwwIAAQEAAAAIAEUBAAAAAAAAAEUARUIAAQEAAAAARUBFgQABAQAAAABFgEXCAAEBAAAAAEXARgEAAQEAAAAARgBGQgABAQAAAABGQEUBAAEBAAAAAAAAAA=</t>
        </r>
      </text>
    </comment>
    <comment ref="A111" authorId="0" shapeId="0" xr:uid="{A28ABA43-9758-403F-9D59-40B5F5EEE5D1}">
      <text>
        <r>
          <rPr>
            <sz val="9"/>
            <color indexed="81"/>
            <rFont val="Tahoma"/>
            <charset val="1"/>
          </rPr>
          <t>Insight iXlW00001C0000111R0106634812S00000000P01868LAocjBAQBF1NjaVRlZ2ljLmRhdGEuTW9sZWN1bGUBbQF/ARJTY2lUZWdpYy5Nb2xlY3VsZQAAAQFkAv5qAQAAAAIAAgEaGAAAAPwEAPwAAgAAAAAAAPC/AnhhKZqfEA1AAg5d/Jct2QzAAAAAACAAAAD8BAD8AAIAAAAAAADwvwJVUNOZz8IEQAL0LG/2AAgIwAAAAAAYAAAA/AQA/AACAAAAAAAA8L8C1BKHuC7HBEACcalfB6MM+L8AAAAAGAAAAPwIAPwAAgAAAAAAAPC/Au5aiZ3eyPQ/AnvHq2L8/+e/AAAAABgAAAD8CAD8AAIAAAAAAADwvwIqitBa2Mj0PwLTYaISEgDoPwAAAAAYAAAA/AgA/AACAAAAAAAA8L8CgUmWpuix4L4COepvNAEA+D8AAAAAHAAAAPwIAPwAAgAAAAAAAPC/AgS0xbPgyPS/AhLLAij1/+c/AAAAABgAAAD8CAD8AAIAAAAAAADwvwJEJgvTXcwFwALUPCC4jWrzPwAAAAAcAAAA/AQA/AACAAAAAAAA8L8CH9HACBKGCcACGNzp4roZBUAAAAAAGAAAAPwIAPwAAgAAAAAAAPC/AhCnCo4mgwHAAnJae7cdCw5AAAAAABgAAAD8CAD8AAIAAAAAAADwvwKiaoDbuTkFwAJv4Q80NboUQAAAAAAYAAAA/AgA/AACAAAAAAAA8L8CmF4IQItm+r8CH/GAGi4wGUAAAAAAGAAAAPwIAPwAAgAAAAAAAPC/AmAKhk5yYce/Agk8wheQ8RdAAAAAABgAAAD8CAD8AAIAAAAAAADwvwIwB5hDIgXSPwIF4JQO+TwSQAAAAAAkAAAA/AQA/AACAAAAAAAA8L8CQH4gSJNJ9z8CffUbqBQ+EUAAAAAAGAAAAPwIAPwAAgAAAAAAAPC/Aqj2YJc5F+e/AmXH/+r+jQtA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HQAEBAAAAAAAAAQIBAAAAAAAAAgMBAAAAAAAAAwQBAAEBAAAABAUCAAEBAAAABQYBAAEBAAAABgcBAAEBAAAABwgBAAAAAAAACAkBAAAAAAAACQoCAAEBAAAACgsBAAEBAAAACwwCAAEBAAAADA0BAAEBAAAADQ4BAAAAAAAADQ8CAAEBAAAADwkBAAEBAAAABwBEAgABAQAAAABEAERBAAEBAAAAAERARIIAAQEAAAAARIYBAAEBAAAAAESARMEAAQEAAAAARMMCAAEBAAAAAEQARQEAAAAAAAAARQBFQgABAQAAAABFQEWBAAEBAAAAAEWARcIAAQEAAAAARcBGAQABAQAAAABGAEZCAAEBAAAAAEZARQEAAQEAAAAAAAAAA==</t>
        </r>
      </text>
    </comment>
    <comment ref="A112" authorId="0" shapeId="0" xr:uid="{1FA8BA10-525E-4A0D-84D5-43A1DBC765EC}">
      <text>
        <r>
          <rPr>
            <sz val="9"/>
            <color indexed="81"/>
            <rFont val="Tahoma"/>
            <charset val="1"/>
          </rPr>
          <t>Insight iXlW00001C0000112R0106634812S00000000P01796LAocjBAQBF1NjaVRlZ2ljLmRhdGEuTW9sZWN1bGUBbQF/ARJTY2lUZWdpYy5Nb2xlY3VsZQAAAQFkAv5qAQAAAAIAAgEZ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QA/AACAAAAAAAA8L8CtYzCh7GiEsACSJ5tGAiVB0AAAAAAGAAAAPwIAPwAAgAAAAAAAPC/Au7tSQJbgBTAAqot8ao+fxFAAAAAABgAAAD8CAD8AAIAAAAAAADwvwK02/6pKy4awALmP6+k3UQTQAAAAAAcAAAA/AgA/AACAAAAAAAA8L8CmCS3bugtGsACdpM2o91EGUAAAAAAGAAAAPwEAPwAAgAAAAAAAPC/AjRuZqfnDx7AAu8C/kNOFxxAAAAAABgAAAD8CAD8AAIAAAAAAADwvwIosewmAXkUwALD66eERB8bQAAAAAAcAAAA/AgA/AACAAAAAAAA8L8ChmRETmDyEMACmaO2EXdEFkA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cAAQEAAAAAAAABAgEAAAAAAAACAwEAAQEAAAADBAIAAQEAAAAEBQEAAQEAAAAFBgEAAQEAAAAGBwEAAAAAAAAHCAEAAAAAAAAICQEAAAAAAAAJCgIAAQEAAAAKCwEAAQEAAAALDAEAAAAAAAALDQEAAQEAAAANDgIAAQEAAAAOCQEAAQEAAAAGDwIAAQEAAAAPAEQBAAEBAAAAAEQAREIAAQEAAAAAREUBAAEBAAAAAERARIEAAQEAAAAARIICAAEBAAAADwBEwQAAAAAAAABEwEUCAAEBAAAAAEUARUEAAQEAAAAARUBFggABAQAAAABFgEXBAAEBAAAAAEXARgIAAQEAAAAARgBEwQABAQAAAAAAAAA</t>
        </r>
      </text>
    </comment>
    <comment ref="A113" authorId="0" shapeId="0" xr:uid="{F3D427DA-6A30-4633-AC74-F0676CB58D90}">
      <text>
        <r>
          <rPr>
            <sz val="9"/>
            <color indexed="81"/>
            <rFont val="Tahoma"/>
            <charset val="1"/>
          </rPr>
          <t>Insight iXlW00001C0000113R0106634812S00000000P01868LAocjBAQBF1NjaVRlZ2ljLmRhdGEuTW9sZWN1bGUBbQF/ARJTY2lUZWdpYy5Nb2xlY3VsZQAAAQFkAv5qAQAAAAIAAgEa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QA/AACAAAAAAAA8L8CtYzCh7GiEsACSJ5tGAiVB0AAAAAAGAAAAPwEAPwAAgAAAAAAAPC/Au7tSQJbgBTAAqot8ao+fxFAAAAAABgAAAD8CAD8AAIAAAAAAADwvwISEqyFA2AawALADrNF5bwSQAAAAAAYAAAA/AgA/AACAAAAAAAA8L8C5ZdjiI4/HMAC+Kl2gydwGEAAAAAAGAAAAPwIAPwAAgAAAAAAAPC/Ah2zMCmEDyHAAhIGt7eRqhlAAAAAABgAAAD8CAD8AAIAAAAAAADwvwKker4EiA8jwAIqDXS3ujEVQAAAAAAYAAAA/AgA/AACAAAAAAAA8L8CmPS1Ls8fIsACeJD8H/L8DkAAAAAAGAAAAPwIAPwAAgAAAAAAAPC/AlXlG8okYB7AAhXbjqwbiAxA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HQAEBAAAAAAAAAQIBAAAAAAAAAgMBAAEBAAAAAwQCAAEBAAAABAUBAAEBAAAABQYBAAEBAAAABgcBAAAAAAAABwgBAAAAAAAACAkBAAAAAAAACQoBAAAAAAAACgsCAAEBAAAACwwBAAEBAAAADA0CAAEBAAAADQ4BAAEBAAAADg8CAAEBAAAADwoBAAEBAAAABgBEAgABAQAAAABEAERBAAEBAAAAAERARIIAAQEAAAAARIUBAAEBAAAAAESARMEAAQEAAAAARMICAAEBAAAAAEQARQEAAAAAAAAARQBFQgABAQAAAABFQEWBAAEBAAAAAEWARcIAAQEAAAAARcBGAQABAQAAAABGAEZCAAEBAAAAAEZARQEAAQEAAAAAAAAAA==</t>
        </r>
      </text>
    </comment>
    <comment ref="A114" authorId="0" shapeId="0" xr:uid="{D5041310-A52B-4313-B88B-ECF6AA79AE3A}">
      <text>
        <r>
          <rPr>
            <sz val="9"/>
            <color indexed="81"/>
            <rFont val="Tahoma"/>
            <charset val="1"/>
          </rPr>
          <t>Insight iXlW00001C0000114R0106634812S00000000P01660LAocjBAQBF1NjaVRlZ2ljLmRhdGEuTW9sZWN1bGUBbQF/ARJTY2lUZWdpYy5Nb2xlY3VsZQAAAQFkAv5qAQAAAAIAAgEXJAAAAPwEAPwAAgAAAAAAAPC/AgZX1ErnGQdAAq9FRA4Z8h3AAAAAABgAAAD8CAD8AAIAAAAAAADwvwK/4igHsWj7PwJQ8lLHjvYcwAAAAAAYAAAA/AgA/AACAAAAAAAA8L8CXEY/mQrR5j8CEOvZqbK3IMAAAAAAGAAAAPwIAPwAAgAAAAAAAPC/AvA0jpW9Kui/AvTjx7p7GiDAAAAAABgAAAD8CAD8AAIAAAAAAADwvwKC+eg4G5PzvwK9ymX2tIEawAAAAAAYAAAA/AgA/AACAAAAAAAA8L8CLCgMWk2ZzL8C+i1n1coIFsAAAAAAHAAAAPwEAPwAAgAAAAAAAPC/Ani1VrEjDOa/AgJ7twDCUxDAAAAAABgAAAD8CAD8AAIAAAAAAADwvwJ1y4FsyzwBwAJQCoEtXSsOwAAAAAAYAAAA/AgA/AACAAAAAAAA8L8CgJHuXKIiCsACDSY9+kwcE8AAAAAAHAAAAPwIAPwAAgAAAAAAAPC/AlnA+uhuRRLAAoq/k1uaHxDAAAAAABgAAAD8CAD8AAIAAAAAAADwvwJNyK/DtwkRwALBi8MTfIIEwAAAAAAYAAAA/AQA/AACAAAAAAAA8L8CHTSc9qOTFMAC+BUcTlKj9b8AAAAAGAAAAPwEAPwAAgAAAAAAAPC/Ail8abhfJhLAAgAKQ12K65M/AAAAABgAAAD8BAD8AAIAAAAAAADwvwJKpADjYV4IwAIAyuPgcgjHPwAAAAAYAAAA/AQA/AACAAAAAAAA8L8CxL7nnotKAcACSFnMppGA8L8AAAAAHAAAAPwIAPwAAgAAAAAAAPC/AliNtjISJQbAAqD2Q+fJOQPAAAAAABgAAAD8CAD8AAIAAAAAAADwvwKRYfsux9kIwAIDuKALPxQZwAAAAAAYAAAA/AgA/AACAAAAAAAA8L8C2KLthqub/L8CerqrZz/mG8AAAAAAGAAAAPwIAPwAAgAAAAAAAPC/AgxP1rLQ1/u/AtfKmci78iDAAAAAABgAAAD8CAD8AAIAAAAAAADwvwJn3os8BR4IwAIPiMiovYciwAAAAAAYAAAA/AgA/AACAAAAAAAA8L8CmbHkRwhZEcAC8nbdnCMdIcAAAAAAHAAAAPwIAPwAAgAAAAAAAPC/AhBC5gcAihHAAi4FtxgPOxzAAAAAABgAAAD8CAD8AAIAAAAAAADwvwIOCO+h8OrzPwKwX4mbTEMXwAAAAAABGgAEBAAAAAAAAAQICAAEBAAAAAgMBAAEBAAAAAwQCAAEBAAAABAUBAAEBAAAABQYBAAAAAAAABgcBAAAAAAAABwgCAAEBAAAACAkBAAEBAAAACQoCAAEBAAAACgsBAAEAAAAACwwBAAEAAAAADA0BAAEAAAAADQ4BAAEAAAAADg8BAAEAAAAADwcBAAEBAAAADwoBAAEBAAAACABEAQAAAAAAAABEAERCAAEBAAAAAERARIEAAQEAAAAARIBEwgABAQAAAABEwEUBAAEBAAAAAEUARUIAAQEAAAAARUBEAQABAQAAAAUARYIAAQEAAAAARYEBAAEBAAAAAAAAAA=</t>
        </r>
      </text>
    </comment>
    <comment ref="A115" authorId="0" shapeId="0" xr:uid="{A30FA8D7-3E8F-4220-9308-2A653294A850}">
      <text>
        <r>
          <rPr>
            <sz val="9"/>
            <color indexed="81"/>
            <rFont val="Tahoma"/>
            <charset val="1"/>
          </rPr>
          <t>Insight iXlW00001C0000115R0106634812S00000000P01648LAocjBAQBF1NjaVRlZ2ljLmRhdGEuTW9sZWN1bGUBbQF/ARJTY2lUZWdpYy5Nb2xlY3VsZQAAAQFkAv5qAQAAAAIAAgEXGAAAAPwEAPwAAgAAAAAAAPC/Aso2q+qvwwRAAradY3rqnwXAAAAAACAAAAD8BAD8AAIAAAAAAADwvwLSEoe4LscEQAJ4qV8Howz4vwAAAAAYAAAA/AgA/AACAAAAAAAA8L8C7lqJnd7I9D8Ce8erYvz/578AAAAAGAAAAPwIAPwAAgAAAAAAAPC/AiqK0FrYyPQ/AtNhohISAOg/AAAAABgAAAD8CAD8AAIAAAAAAADwvwKBSZam6LHgvgI56m80AQD4PwAAAAAcAAAA/AgA/AACAAAAAAAA8L8CBLTFs+DI9L8CEssCKPX/5z8AAAAAGAAAAPwIAPwAAgAAAAAAAPC/AkQmC9NdzAXAAtQ8ILiNavM/AAAAABwAAAD8BAD8AAIAAAAAAADwvwIg0cAIEoYJwAIa3OniuhkFQAAAAAAYAAAA/AQA/AACAAAAAAAA8L8CtYzCh7GiEsACSJ5tGAiVB0AAAAAAGAAAAPwEAPwAAgAAAAAAAPC/Au7tSQJbgBTAAqot8ao+fxFAAAAAABwAAAD8BAD8AAIAAAAAAADwvwISEqyFA2AawALADrNF5bwSQAAAAAAYAAAA/AQA/AACAAAAAAAA8L8Cqiye9+7dG8ACMoPXO9ZMF0AAAAAAGAAAAPwEAPwAAgAAAAAAAPC/As96wYzPlB3AAmjuPrjdVA5A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QAEBAAAAAAAAAQIBAAAAAAAAAgMBAAEBAAAAAwQCAAEBAAAABAUBAAEBAAAABQYBAAEBAAAABgcBAAAAAAAABwgBAAAAAAAACAkBAAAAAAAACQoBAAAAAAAACgsBAAAAAAAACgwBAAAAAAAABg0CAAEBAAAADQ4BAAEBAAAADg8CAAEBAAAADwUBAAEBAAAADwBEAQABAQAAAABEAgIAAQEAAAANAERBAAAAAAAAAERARIIAAQEAAAAARIBEwQABAQAAAABEwEUCAAEBAAAAAEUARUEAAQEAAAAARUBFggABAQAAAABFgERBAAEBAAAAAAAAAA=</t>
        </r>
      </text>
    </comment>
    <comment ref="A116" authorId="0" shapeId="0" xr:uid="{1A7B7C03-1EBF-41C9-AD53-394AB7576517}">
      <text>
        <r>
          <rPr>
            <sz val="9"/>
            <color indexed="81"/>
            <rFont val="Tahoma"/>
            <charset val="1"/>
          </rPr>
          <t>Insight iXlW00001C0000116R0106634812S00000000P02152LAocjBAQBF1NjaVRlZ2ljLmRhdGEuTW9sZWN1bGUBbQF/ARJTY2lUZWdpYy5Nb2xlY3VsZQAAAQFkAv5qAQAAAAIAAgEeIAAAAPwIAPwAAgAAAAAAAPC/AuQeVX6BngNAAhlkb/EXQCPAAAAAABgAAAD8CAD8AAIAAAAAAADwvwINFjUc0DANQAJFjv0bZG8jwAAAAAAcAAAA/AgA/AACAAAAAAAA8L8CojX7x5r8EUACHTG2D1X1IM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gA/AACAAAAAAAA8L8CAADwQXbV2j4CMESdqwIA+D8AAAAAGAAAAPwIAPwAAgAAAAAAAPC/Akio4ybhyPQ/ApAvoFL//+c/AAAAABwAAAD8CAD8AAIAAAAAAADwvwITe5QR38j0PwIYol+tAADovwAAAAAYAAAA/AgA/AACAAAAAAAA8L8CpEZHx4JOA0ACKkdALyIM/L8AAAAAHAAAAPwEAPwAAgAAAAAAAPC/Anrel44UCQ9AAgb77IN+G/e/AAAAABgAAAD8BAD8AAIAAAAAAADwvwLADlDxeIcTQAJqAufifXwEwAAAAAAYAAAA/AQA/AACAAAAAAAA8L8Crg8JJP9mGUACWQa7lc4HAsAAAAAAGAAAAPwEAPwAAgAAAAAAAPC/AmvtUGYIZx1AAk81TtN5+QrAAAAAABgAAAD8BAD8AAIAAAAAAADwvwJ2LPSxmIcbQALe7Zo2/y8TwAAAAAAYAAAA/AQA/AACAAAAAAAA8L8CoVcsix+oFUAC5EhJd2xqFMAAAAAAGAAAAPwEAPwAAgAAAAAAAPC/Au+tzIEVqBFAAohkKxUv4w/AAAAAABgAAAD8CAD8AAIAAAAAAADwvwLk2uV2pi8RQAIkoHZdkiQmwAAAAAAYAAAA/AgA/AACAAAAAAAA8L8CxklW4cuaDEAC4oxPqJe+KMAAAAAAGAAAAPwIAPwAAgAAAAAAAPC/AkNDI5dKchJAAo71O7356SrAAAAAABgAAAD8CAD8AAIAAAAAAADwvwLVytgPh9oXQAJn1P5KHZ0pwAAAAAABEAAAAPwEAPwAAgAAAAAAAPC/AocSNmokDRdAAv7a49kCpCbAAAAAAAEiAAQIAAAAAAAABAgEAAAAAAAACAwEAAAAAAAADBAIAAQEAAAAEBQEAAQEAAAAFBgIAAQEAAAAGBwEAAQEAAAAHCAIAAQEAAAAIAwEAAQEAAAAGCQEAAAAAAAAJCgEAAQEAAAAKCwIAAQEAAAALDAEAAQEAAAAMDQIAAQEAAAANDgEAAQEAAAAODwIAAQEAAAAPAEQBAAEBAAAAAEQLAQABAQAAAABEAERBAAEBAAAAAERJAgABAQAAAABEQESBAAAAAAAAAESARMEAAAAAAAAARMBFAQABAAAAAABFAEVBAAEAAAAAAEVARYEAAQAAAAAARYBFwQABAAAAAABFwEYBAAEAAAAAAEYARMEAAQAAAAABAEZBAAAAAAAAAEZARoIAAQEAAAAARoBGwQABAQAAAABGwEcCAAEBAAAAAEcAR0EAAQEAAAAAR0BGQQABAQAAAAAAAAA</t>
        </r>
      </text>
    </comment>
    <comment ref="A117" authorId="0" shapeId="0" xr:uid="{6F522841-38CF-432E-8FF7-21AB6C8953FA}">
      <text>
        <r>
          <rPr>
            <sz val="9"/>
            <color indexed="81"/>
            <rFont val="Tahoma"/>
            <charset val="1"/>
          </rPr>
          <t>Insight iXlW00001C0000117R0106634812S00000000P01796LAocjBAQBF1NjaVRlZ2ljLmRhdGEuTW9sZWN1bGUBbQF/ARJTY2lUZWdpYy5Nb2xlY3VsZQAAAQFkAv5qAQAAAAIAAgEZ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gAAAD8BAD8AAIAAAAAAADwvwJ1uxouxLQCwAKrRpvgopn1vwAAAAAcAAAA/AgA/AACAAAAAAAA8L8CIIqKpuix0D4C8gBxNAEA+L8AAAAAGAAAAPwIAPwAAgAAAAAAAPC/AuoiL2XL7tM/AjDcoI1euwfAAAAAABwAAAD8BAD8AAIAAAAAAADwvwLUTtkgJQzmvwLhPjLdwVMQwAAAAAAYAAAA/AQA/AACAAAAAAAA8L8CWvgfv1mZzL8CLHc/w8oIFsAAAAAAGAAAAPwEAPwAAgAAAAAAAPC/AmvjYzT9ufG/As5sh9kl0RrAAAAAABgAAAD8BAD8AAIAAAAAAADwvwLK+2VOGnLMvwJNNXpH0KgfwAAAAAAYAAAA/AQA/AACAAAAAAAA8L8CMEAJqrw+8z8CqNRSiVnJHcAAAAAAGAAAAPwEAPwAAgAAAAAAAPC/AnYGq558KvM/AtqbFaxbyRfAAAAAAAEcAAQEAAAAAAAABAgEAAAAAAAABAwEAAAAAAAADBAIAAQEAAAAEBQEAAQEAAAAFBgIAAQEAAAAGBwEAAQEAAAAHCAIAAQEAAAAIAwEAAQEAAAAGCQEAAAAAAAAJCgEAAQEAAAAKCwIAAQEAAAALDAEAAQEAAAAMDQIAAQEAAAANDgEAAQEAAAAODwIAAQEAAAAPAEQBAAAAAAAADwBEQQABAQAAAABESwEAAQEAAAAAREBEgQABAQAAAABEiQIAAQEAAAAARIBEwQAAAAAAAABEwEUBAAAAAAAAAEUARUEAAQAAAAAARUBFgQABAAAAAABFgEXBAAEAAAAAAEXARgEAAQAAAAAARgBFAQABAAAAAAAAAAA</t>
        </r>
      </text>
    </comment>
    <comment ref="A118" authorId="0" shapeId="0" xr:uid="{C5B8FEFA-D5B1-4981-B580-D7A0F2897A0D}">
      <text>
        <r>
          <rPr>
            <sz val="9"/>
            <color indexed="81"/>
            <rFont val="Tahoma"/>
            <charset val="1"/>
          </rPr>
          <t>Insight iXlW00001C0000118R0106634812S00000000P01800LAocjBAQBF1NjaVRlZ2ljLmRhdGEuTW9sZWN1bGUBbQF/ARJTY2lUZWdpYy5Nb2xlY3VsZQAAAQFkAv5qAQAAAAIAAgEZGAAAAPwEAPwAAgAAAAAAAPC/AgCaOcS1qhBAAq+oqIehmSXAAAAAABgAAAD8BAD8AAIAAAAAAADwvwIAFjUc0DANQAJEjv0bZG8jwAAAAAAgAAAA/AQA/AACAAAAAAAA8L8CnzX7x5r8EUACHjG2D1X1IM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gA/AACAAAAAAAA8L8CAADwQXbV2j4CMESdqwIA+D8AAAAAGAAAAPwIAPwAAgAAAAAAAPC/Akio4ybhyPQ/ApAvoFL//+c/AAAAABwAAAD8CAD8AAIAAAAAAADwvwITe5QR38j0PwIYol+tAADovwAAAAAYAAAA/AgA/AACAAAAAAAA8L8CpEZHx4JOA0ACKkdALyIM/L8AAAAAHAAAAPwEAPwAAgAAAAAAAPC/Anrel44UCQ9AAgb77IN+G/e/AAAAABgAAAD8BAD8AAIAAAAAAADwvwLADlDxeIcTQAJqAufifXwEwAAAAAAYAAAA/AQA/AACAAAAAAAA8L8Crg8JJP9mGUACWQa7lc4HAsAAAAAAGAAAAPwEAPwAAgAAAAAAAPC/AmvtUGYIZx1AAk81TtN5+QrAAAAAABgAAAD8BAD8AAIAAAAAAADwvwJ2LPSxmIcbQALe7Zo2/y8TwAAAAAAYAAAA/AQA/AACAAAAAAAA8L8CoVcsix+oFUAC5EhJd2xqFMAAAAAAGAAAAPwEAPwAAgAAAAAAAPC/Au+tzIEVqBFAAohkKxUv4w/AAAAAAAEcAAQEAAAAAAAABAgEAAAAAAAACAwEAAAAAAAADBAIAAQEAAAAEBQEAAQEAAAAFBgIAAQEAAAAGBwEAAQEAAAAHCAIAAQEAAAAIAwEAAQEAAAAGCQEAAAAAAAAJCgEAAQEAAAAKCwIAAQEAAAALDAEAAQEAAAAMDQIAAQEAAAANDgEAAQEAAAAODwIAAQEAAAAPAEQBAAEBAAAAAEQLAQABAQAAAABEAERBAAEBAAAAAERJAgABAQAAAABEQESBAAAAAAAAAESARMEAAAAAAAAARMBFAQABAAAAAABFAEVBAAEAAAAAAEVARYEAAQAAAAAARYBFwQABAAAAAABFwEYBAAEAAAAAAEYARMEAAQAAAAAAAAAAA==</t>
        </r>
      </text>
    </comment>
    <comment ref="A119" authorId="0" shapeId="0" xr:uid="{723FC0D6-C2D8-4C76-9199-A9638AC4772F}">
      <text>
        <r>
          <rPr>
            <sz val="9"/>
            <color indexed="81"/>
            <rFont val="Tahoma"/>
            <charset val="1"/>
          </rPr>
          <t>Insight iXlW00001C0000119R0106634812S00000000P01716LAocjBAQBF1NjaVRlZ2ljLmRhdGEuTW9sZWN1bGUBbQF/ARJTY2lUZWdpYy5Nb2xlY3VsZQAAAQFkAv5qAQAAAAIAAgEY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qSy4wK2vw/Apu09gJ7/AjAAAAAABwAAAD8CAD8AAIAAAAAAADwvwI5clvyg04DQAJo1sLvHAz8vwAAAAAYAAAA/AgA/AACAAAAAAAA8L8C7lqJnd7I9D8Ce8erYvz/578AAAAAGAAAAPwIAPwAAgAAAAAAAPC/AiqK0FrYyPQ/AtNhohISAOg/AAAAABgAAAD8BAD8AAIAAAAAAADwvwLGayK4wrQCQAJ2ARDwp5n1PwAAAAAYAAAA/AgA/AACAAAAAAAA8L8CgUmWpuix4L4COepvNAEA+D8AAAAAGAAAAPwIAPwAAgAAAAAAAPC/AgS0xbPgyPS/AhLLAij1/+c/AAAAABgAAAD8CAD8AAIAAAAAAADwvwIDxg5x2sj0vwLYkvvXCgDovwAAAAAcAAAA/AgA/AACAAAAAAAA8L8CIIqKpuix0D4C8gBxNAEA+L8AAAAAGAAAAPwIAPwAAgAAAAAAAPC/AuoiL2XL7tM/AjDcoI1euwfAAAAAABwAAAD8BAD8AAIAAAAAAADwvwLUTtkgJQzmvwLhPjLdwVMQwAAAAAAYAAAA/AQA/AACAAAAAAAA8L8CWvgfv1mZzL8CLHc/w8oIFsAAAAAAGAAAAPwEAPwAAgAAAAAAAPC/AoXXUXI4ZfC/AjzZQG2CmxnAAAAAABgAAAD8BAD8AAIAAAAAAADwvwLWsyhfa2zuPwJSNQ1QZgYXwAAAAAAYAAAA/AQA/AACAAAAAAAA8L8CmoJV4egdwz8CkjWL3MuYGsAAAAAAARoABAQAAAAAAAAECAQAAAAAAAAEDAQAAAAAAAAMEAgABAQAAAAQFAQABAQAAAAUGAgABAQAAAAYHAQABAQAAAAcIAgABAQAAAAgDAQABAQAAAAYJAQAAAAAAAAkKAQABAQAAAAoLAgABAQAAAAsMAQABAQAAAAwNAQAAAAAAAAwOAgABAQAAAA4PAQABAQAAAA8ARAIAAQEAAAAARABEQQABAQAAAABESwEAAQEAAAAAREBEgQABAQAAAABEiQIAAQEAAAAARIBEwQAAAAAAAABEwEUBAAAAAAAAAEUARUEAAAAAAAAARQBFgQAAAAAAAABFAEXBAAAAAAAAAAAAAA=</t>
        </r>
      </text>
    </comment>
    <comment ref="A120" authorId="0" shapeId="0" xr:uid="{6F628D2F-FFE7-4977-8D29-7C643A74D330}">
      <text>
        <r>
          <rPr>
            <sz val="9"/>
            <color indexed="81"/>
            <rFont val="Tahoma"/>
            <charset val="1"/>
          </rPr>
          <t>Insight iXlW00001C0000120R0106634812S00000000P01732LAocjBAQBF1NjaVRlZ2ljLmRhdGEuTW9sZWN1bGUBbQF/ARJTY2lUZWdpYy5Nb2xlY3VsZQAAAQFkAv5qAQAAAAIAAgEY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qSy4wK2vw/Apu09gJ7/AjAAAAAABwAAAD8CAD8AAIAAAAAAADwvwI5clvyg04DQAJo1sLvHAz8vwAAAAAYAAAA/AgA/AACAAAAAAAA8L8C7lqJnd7I9D8Ce8erYvz/578AAAAAGAAAAPwIAPwAAgAAAAAAAPC/AiqK0FrYyPQ/AtNhohISAOg/AAAAABgAAAD8CAD8AAIAAAAAAADwvwKBSZam6LHgvgI56m80AQD4PwAAAAAYAAAA/AgA/AACAAAAAAAA8L8CBLTFs+DI9L8CEssCKPX/5z8AAAAAGAAAAPwIAPwAAgAAAAAAAPC/AgPGDnHayPS/AtiS+9cKAOi/AAAAABwAAAD8CAD8AAIAAAAAAADwvwIgioqm6LHQPgLyAHE0AQD4vwAAAAAYAAAA/AgA/AACAAAAAAAA8L8C6iIvZcvu0z8CMNygjV67B8AAAAAAHAAAAPwEAPwAAgAAAAAAAPC/AtRO2SAlDOa/AuE+Mt3BUxDAAAAAABgAAAD8BAD8AAIAAAAAAADwvwJa+B+/WZnMvwIsdz/DyggWwAAAAAAYAAAA/AQA/AACAAAAAAAA8L8Ca+NjNP258b8CzmyH2SXRGsAAAAAAGAAAAPwEAPwAAgAAAAAAAPC/Asr7ZU4acsy/Ak01ekfQqB/AAAAAABgAAAD8BAD8AAIAAAAAAADwvwIwQAmqvD7zPwKo1FKJWckdwAAAAAAYAAAA/AQA/AACAAAAAAAA8L8Cdgarnnwq8z8C2psVrFvJF8AAAAAAARsABAQAAAAAAAAECAQAAAAAAAAEDAQAAAAAAAAMEAgABAQAAAAQFAQABAQAAAAUGAgABAQAAAAYHAQABAQAAAAcIAgABAQAAAAgDAQABAQAAAAYJAQAAAAAAAAkKAQABAQAAAAoLAgABAQAAAAsMAQABAQAAAAwNAgABAQAAAA0OAQABAQAAAA4PAgABAQAAAA8ARAEAAQEAAAAARAsBAAEBAAAAAEQAREEAAQEAAAAAREkCAAEBAAAAAERARIEAAAAAAAAARIBEwQAAAAAAAABEwEUBAAEAAAAAAEUARUEAAQAAAAAARUBFgQABAAAAAABFgEXBAAEAAAAAAEXARMEAAQAAAAAAAAAAA==</t>
        </r>
      </text>
    </comment>
    <comment ref="A121" authorId="0" shapeId="0" xr:uid="{B13B7D1E-68BC-45E6-B3A2-CBA30B11FF0C}">
      <text>
        <r>
          <rPr>
            <sz val="9"/>
            <color indexed="81"/>
            <rFont val="Tahoma"/>
            <charset val="1"/>
          </rPr>
          <t>Insight iXlW00001C0000121R0106634812S00000000P02000LAocjBAQBF1NjaVRlZ2ljLmRhdGEuTW9sZWN1bGUBbQF/ARJTY2lUZWdpYy5Nb2xlY3VsZQAAAQFkAv5qAQAAAAIAAgEcGAAAAPwEAPwAAgAAAAAAAPC/AqZ+Vqa/yxZAAra63RFSISHAAAAAACAAAAD8BAD8AAIAAAAAAADwvwKkf9pCTQISQAIp0JRX9vM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gAAAA/AQA/AACAAAAAAAA8L8CmDbWqM8S+D8CFAmJ2SWAIMAAAAAAGAAAAPwEAPwAAgAAAAAAAPC/AvD0ssNOuNM/Aq2TiosLUSD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BAD8AAIAAAAAAADwvwITC4zQybQCwALCaNVbj5n1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CAD8AAIAAAAAAADwvwLgxbEA/ZvzvwLIgUs50YAawAAAAAAYAAAA/AgA/AACAAAAAAAA8L8C+n+2NEJl6L8CptAtSeMaIMAAAAAAGAAAAPwIAPwAAgAAAAAAAPC/Aunv/xSAQvy/AnSulWSKVSLAAAAAABgAAAD8CAD8AAIAAAAAAADwvwI4kZaDBN4JwALyg7uavrUhwAAAAAAYAAAA/AgA/AACAAAAAAAA8L8C+PsLrdqSDcACS1HcSpe2HcAAAAAAGAAAAPwIAPwAAgAAAAAAAPC/AvhCr7zsigXAAs2uR2FIQRnAAAAAAAEfAAQEAAAAAAAABAgEAAAAAAAACAwIAAQEAAAADBAEAAQEAAAAEBQIAAQEAAAAFBgEAAQEAAAAGBwIAAQEAAAAHAgEAAQEAAAAHCAEAAAAAAAAICQEAAAAAAAAFCgEAAAAAAAAKCwEAAQEAAAALDAIAAQEAAAAMDQEAAQEAAAANDgIAAQEAAAAODwEAAQEAAAAPAEQBAAAAAAAADwBEQgABAQAAAABEQESBAAEBAAAAAESMAQABAQAAAABEgETBAAEBAAAAAETKAgABAQAAAABEwEUBAAAAAAAAAEUARUEAAAAAAAAARUBFgQAAAAAAAABFgEXCAAEBAAAAAEXARgEAAQEAAAAARgBGQgABAQAAAABGQEaBAAEBAAAAAEaARsIAAQEAAAAARsBFgQABAQAAAAAAAAA</t>
        </r>
      </text>
    </comment>
    <comment ref="A122" authorId="0" shapeId="0" xr:uid="{3A1C5B6D-E90B-4A75-A9E8-C4B0664A950F}">
      <text>
        <r>
          <rPr>
            <sz val="9"/>
            <color indexed="81"/>
            <rFont val="Tahoma"/>
            <charset val="1"/>
          </rPr>
          <t>Insight iXlW00001C0000122R0106634812S00000000P01868LAocjBAQBF1NjaVRlZ2ljLmRhdGEuTW9sZWN1bGUBbQF/ARJTY2lUZWdpYy5Nb2xlY3VsZQAAAQFkAv5qAQAAAAIAAgEaGAAAAPwEAPwAAgAAAAAAAPC/Ar8hvfLajA5AAuLMj/dM8CLAAAAAABwAAAD8BAD8AAIAAAAAAADwvwKeNfvHmvwRQAIeMbYPVfUgwAAAAAAYAAAA/AQA/AACAAAAAAAA8L8CMjHrFsLFFkACTVtEOqEkIcAAAAAAGAAAAPwIAPwAAgAAAAAAAPC/Au6zgim1yg5AAvZBQlZLgBzAAAAAABgAAAD8CAD8AAIAAAAAAADwvwJaJqZARccSQALqvmaXoYsXwAAAAAAYAAAA/AgA/AACAAAAAAAA8L8C8H1q94gtEEACckaCwGYjEsAAAAAAGAAAAPwIAPwAAgAAAAAAAPC/AkKCY1rKbQRAApANWocesRHAAAAAABgAAAD8CAD8AAIAAAAAAADwvwISo1Dn5z/7PwJLdKl2fKQWwAAAAAAYAAAA/AgA/AACAAAAAAAA8L8C7iWspGrTAkACaklUwbcMHMAAAAAAGAAAAPwIAPwAAgAAAAAAAPC/AlySy4wK2vw/Ap209gJ7/AjAAAAAABwAAAD8CAD8AAIAAAAAAADwvwJQyuGKtO7TPwIgWcRAXrsHwAAAAAAYAAAA/AgA/AACAAAAAAAA8L8CAAAgBPhVxD4CwBpFvf//978AAAAAGAAAAPwIAPwAAgAAAAAAAPC/AiiafSneyPS/AvAmRjvy/+e/AAAAABgAAAD8CAD8AAIAAAAAAADwvwLseLTn18j0vwJwN7jEDQDoPwAAAAAYAAAA/AgA/AACAAAAAAAA8L8CAADwQXbV2j4CMESdqwIA+D8AAAAAGAAAAPwEAPwAAgAAAAAAAPC/AgAA7JLOFuQ+ApQWaO+amQVAAAAAABgAAAD8CAD8AAIAAAAAAADwvwJIqOMm4cj0PwKQL6BS///nPwAAAAAcAAAA/AgA/AACAAAAAAAA8L8CE3uUEd/I9D8CGKJfrQAA6L8AAAAAGAAAAPwIAPwAAgAAAAAAAPC/AqRGR8eCTgNAAipHQC8iDPy/AAAAABwAAAD8BAD8AAIAAAAAAADwvwJ63peOFAkPQAIG++yDfhv3vwAAAAAYAAAA/AQA/AACAAAAAAAA8L8CwA5Q8XiHE0ACagLn4n18BMAAAAAAGAAAAPwEAPwAAgAAAAAAAPC/Aq4PCST/ZhlAAlkGu5XOBwLAAAAAABgAAAD8BAD8AAIAAAAAAADwvwJr7VBmCGcdQAJPNU7TefkKwAAAAAAYAAAA/AQA/AACAAAAAAAA8L8Cdiz0sZiHG0AC3u2aNv8vE8AAAAAAGAAAAPwEAPwAAgAAAAAAAPC/AqFXLIsfqBVAAuRISXdsahTAAAAAABgAAAD8BAD8AAIAAAAAAADwvwLvrcyBFagRQAKIZCsVL+MPwAAAAAABHQAEBAAAAAAAAAQIBAAAAAAAAAQMBAAAAAAAAAwQCAAEBAAAABAUBAAEBAAAABQYCAAEBAAAABgcBAAEBAAAABwgCAAEBAAAACAMBAAEBAAAABgkBAAAAAAAACQoBAAEBAAAACgsCAAEBAAAACwwBAAEBAAAADA0CAAEBAAAADQ4BAAEBAAAADg8BAAAAAAAADgBEAgABAQAAAABEAERBAAEBAAAAAERLAQABAQAAAABEQESBAAEBAAAAAESJAgABAQAAAABEgETBAAAAAAAAAETARQEAAAAAAAAARQBFQQABAAAAAABFQEWBAAEAAAAAAEWARcEAAQAAAAAARcBGAQABAAAAAABGAEZBAAEAAAAAAEZARQEAAQAAAAAAAAAAA==</t>
        </r>
      </text>
    </comment>
    <comment ref="A123" authorId="0" shapeId="0" xr:uid="{84DF4432-059B-40EA-89B4-4515B95ADDD2}">
      <text>
        <r>
          <rPr>
            <sz val="9"/>
            <color indexed="81"/>
            <rFont val="Tahoma"/>
            <charset val="1"/>
          </rPr>
          <t>Insight iXlW00001C0000123R0106634812S00000000P01800LAocjBAQBF1NjaVRlZ2ljLmRhdGEuTW9sZWN1bGUBbQF/ARJTY2lUZWdpYy5Nb2xlY3VsZQAAAQFkAv5qAQAAAAIAAgEZGAAAAPwEAPwAAgAAAAAAAPC/Ar8hvfLajA5AAuLMj/dM8CLAAAAAACAAAAD8BAD8AAIAAAAAAADwvwKeNfvHmvwRQAIeMbYPVfUgwAAAAAAYAAAA/AgA/AACAAAAAAAA8L8C7rOCKbXKDkAC9kFCVkuAHMAAAAAAGAAAAPwIAPwAAgAAAAAAAPC/AlompkBFxxJAAuq+ZpehixfAAAAAABgAAAD8CAD8AAIAAAAAAADwvwLwfWr3iC0QQAJyRoLAZiMSwAAAAAAYAAAA/AgA/AACAAAAAAAA8L8CQoJjWsptBEACkA1ahx6xEcAAAAAAGAAAAPwIAPwAAgAAAAAAAPC/AhKjUOfnP/s/Akt0qXZ8pBbAAAAAABgAAAD8CAD8AAIAAAAAAADwvwLuJaykatMCQAJqSVTBtwwcwAAAAAAYAAAA/AgA/AACAAAAAAAA8L8CXJLLjAra/D8CnbT2Anv8CMAAAAAAHAAAAPwIAPwAAgAAAAAAAPC/AlDK4Yq07tM/AiBZxEBeuwfAAAAAABgAAAD8CAD8AAIAAAAAAADwvwIAACAE+FXEPgLAGkW9///3vwAAAAAYAAAA/AgA/AACAAAAAAAA8L8CKJp9Kd7I9L8C8CZGO/L/578AAAAAGAAAAPwIAPwAAgAAAAAAAPC/Aux4tOfXyPS/AnA3uMQNAOg/AAAAABgAAAD8CAD8AAIAAAAAAADwvwIAAPBBdtXaPgIwRJ2rAgD4PwAAAAAYAAAA/AgA/AACAAAAAAAA8L8CSKjjJuHI9D8CkC+gUv//5z8AAAAAGAAAAPwEAPwAAgAAAAAAAPC/AmLDOTTJtAJAAsBODFaXmfU/AAAAABwAAAD8CAD8AAIAAAAAAADwvwITe5QR38j0PwIYol+tAADovwAAAAAYAAAA/AgA/AACAAAAAAAA8L8CpEZHx4JOA0ACKkdALyIM/L8AAAAAHAAAAPwEAPwAAgAAAAAAAPC/Anrel44UCQ9AAgb77IN+G/e/AAAAABgAAAD8BAD8AAIAAAAAAADwvwLADlDxeIcTQAJqAufifXwEwAAAAAAYAAAA/AQA/AACAAAAAAAA8L8Crg8JJP9mGUACWQa7lc4HAsAAAAAAGAAAAPwEAPwAAgAAAAAAAPC/AmvtUGYIZx1AAk81TtN5+QrAAAAAABgAAAD8BAD8AAIAAAAAAADwvwJ2LPSxmIcbQALe7Zo2/y8TwAAAAAAYAAAA/AQA/AACAAAAAAAA8L8CoVcsix+oFUAC5EhJd2xqFMAAAAAAGAAAAPwEAPwAAgAAAAAAAPC/Au+tzIEVqBFAAohkKxUv4w/AAAAAAAEcAAQEAAAAAAAABAgEAAAAAAAACAwIAAQEAAAADBAEAAQEAAAAEBQIAAQEAAAAFBgEAAQEAAAAGBwIAAQEAAAAHAgEAAQEAAAAFCAEAAAAAAAAICQEAAQEAAAAJCgIAAQEAAAAKCwEAAQEAAAALDAIAAQEAAAAMDQEAAQEAAAANDgIAAQEAAAAODwEAAAAAAAAOAEQBAAEBAAAAAEQKAQABAQAAAABEAERBAAEBAAAAAERIAgABAQAAAABEQESBAAAAAAAAAESARMEAAAAAAAAARMBFAQABAAAAAABFAEVBAAEAAAAAAEVARYEAAQAAAAAARYBFwQABAAAAAABFwEYBAAEAAAAAAEYARMEAAQAAAAAAAAAAA==</t>
        </r>
      </text>
    </comment>
    <comment ref="A124" authorId="0" shapeId="0" xr:uid="{1E54EBDA-E506-468D-81D7-E43BAFE45EE7}">
      <text>
        <r>
          <rPr>
            <sz val="9"/>
            <color indexed="81"/>
            <rFont val="Tahoma"/>
            <charset val="1"/>
          </rPr>
          <t>Insight iXlW00001C0000124R0106634812S00000000P01864LAocjBAQBF1NjaVRlZ2ljLmRhdGEuTW9sZWN1bGUBbQF/ARJTY2lUZWdpYy5Nb2xlY3VsZQAAAQFkAv5qAQAAAAIAAgEaGAAAAPwEAPwAAgAAAAAAAPC/AtuRJiCK1hpAAjTyKw2PVhzAAAAAACAAAAD8BAD8AAIAAAAAAADwvwJAlRM9h8MYQAIDvff0agIYwAAAAAAYAAAA/AgA/AACAAAAAAAA8L8CWCamQEXHEkAC7L5ml6GLF8AAAAAAGAAAAPwIAPwAAgAAAAAAAPC/AuWzgim1yg5AAvhBQlZLgBzAAAAAABgAAAD8CAD8AAIAAAAAAADwvwLmJaykatMCQAJpSVTBtwwcwAAAAAAYAAAA/AgA/AACAAAAAAAA8L8CDKNQ5+c/+z8CSnSpdnykFsAAAAAAGAAAAPwIAPwAAgAAAAAAAPC/AkKCY1rKbQRAApANWocesRHAAAAAABgAAAD8CAD8AAIAAAAAAADwvwLufWr3iC0QQAJ0RoLAZiMSwAAAAAAgAAAA/AQA/AACAAAAAAAA8L8CwFFlewiRE0ACY9R2fopdCsAAAAAAGAAAAPwEAPwAAgAAAAAAAPC/Aqu7Vo5UWhhAApT8fjT5FgvAAAAAABgAAAD8CAD8AAIAAAAAAADwvwJaksuMCtr8PwKbtPYCe/wIwAAAAAAcAAAA/AgA/AACAAAAAAAA8L8COXJb8oNOA0ACaNbC7xwM/L8AAAAAGAAAAPwIAPwAAgAAAAAAAPC/Au5aiZ3eyPQ/AnvHq2L8/+e/AAAAABgAAAD8CAD8AAIAAAAAAADwvwIqitBa2Mj0PwLTYaISEgDoPwAAAAAYAAAA/AgA/AACAAAAAAAA8L8CgUmWpuix4L4COepvNAEA+D8AAAAAGAAAAPwIAPwAAgAAAAAAAPC/AgS0xbPgyPS/AhLLAij1/+c/AAAAABgAAAD8BAD8AAIAAAAAAADwvwITC4zQybQCwALCaNVbj5n1PwAAAAAYAAAA/AgA/AACAAAAAAAA8L8CA8YOcdrI9L8C2JL71woA6L8AAAAAHAAAAPwIAPwAAgAAAAAAAPC/AiCKiqbosdA+AvIAcTQBAPi/AAAAABgAAAD8CAD8AAIAAAAAAADwvwLqIi9ly+7TPwIw3KCNXrsHwAAAAAAcAAAA/AQA/AACAAAAAAAA8L8C1E7ZICUM5r8C4T4y3cFTEMAAAAAAGAAAAPwEAPwAAgAAAAAAAPC/Alr4H79Zmcy/Aix3P8PKCBbAAAAAABgAAAD8BAD8AAIAAAAAAADwvwJr42M0/bnxvwLObIfZJdEawAAAAAAYAAAA/AQA/AACAAAAAAAA8L8CyvtlThpyzL8CTTV6R9CoH8AAAAAAGAAAAPwEAPwAAgAAAAAAAPC/AjBACaq8PvM/AqjUUolZyR3AAAAAABgAAAD8BAD8AAIAAAAAAADwvwJ2BquefCrzPwLamxWsW8kXwAAAAAABHQAEBAAAAAAAAAQIBAAAAAAAAAgMCAAEBAAAAAwQBAAEBAAAABAUCAAEBAAAABQYBAAEBAAAABgcCAAEBAAAABwIBAAEBAAAABwgBAAAAAAAACAkBAAAAAAAABgoBAAAAAAAACgsBAAEBAAAACwwCAAEBAAAADA0BAAEBAAAADQ4CAAEBAAAADg8BAAEBAAAADwBEAQAAAAAAAA8AREIAAQEAAAAAREBEgQABAQAAAABEjAEAAQEAAAAARIBEwQABAQAAAABEygIAAQEAAAAARMBFAQAAAAAAAABFAEVBAAAAAAAAAEVARYEAAQAAAAAARYBFwQABAAAAAABFwEYBAAEAAAAAAEYARkEAAQAAAAAARkBFQQABAAAAAAAAAAA</t>
        </r>
      </text>
    </comment>
    <comment ref="A125" authorId="0" shapeId="0" xr:uid="{C24D6066-2A09-4321-AAC4-D40F44DBC42C}">
      <text>
        <r>
          <rPr>
            <sz val="9"/>
            <color indexed="81"/>
            <rFont val="Tahoma"/>
            <charset val="1"/>
          </rPr>
          <t>Insight iXlW00001C0000125R0106634812S00000000P01592LAocjBAQBF1NjaVRlZ2ljLmRhdGEuTW9sZWN1bGUBbQF/ARJTY2lUZWdpYy5Nb2xlY3VsZQAAAQFkAv5qAQAAAAIAAgEW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BAD8AAIAAAAAAADwvwK1jMKHsaISwAJInm0YCJUHQAAAAAAYAAAA/AQA/AACAAAAAAAA8L8COGoVXCwCFcACH+GAqA0/EUAAAAAAGAAAAPwEAPwAAgAAAAAAAPC/AmS5KFI4+RrAAhTEGVRzmRBAAAAAABgAAAD8BAD8AAIAAAAAAADwvwIWbzZ5mzMcwAK4Tjoh8HMFQAAAAAAYAAAA/AQA/AACAAAAAAAA8L8Cycug/9z+FsACgr9A8Hb5/j8AAAAAGAAAAPwIAPwAAgAAAAAAAPC/AvIL1mUG2gzAAhbi+qMhnPK+AAAAABwAAAD8CAD8AAIAAAAAAADwvwLFWCxiVcwFwAKAwHaspmrzvwAAAAAY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ZAAQEAAAAAAAABAgEAAQEAAAACAwIAAQEAAAADBAEAAQEAAAAEBQEAAQEAAAAFBgEAAAAAAAAGBwEAAAAAAAAHCAEAAQAAAAAICQEAAQAAAAAJCgEAAQAAAAAKCwEAAQAAAAALBwEAAQAAAAAFDAIAAQEAAAAMDQEAAQEAAAANDgIAAQEAAAAOBAEAAQEAAAAODwEAAQEAAAAPAQIAAQEAAAAMAEQBAAAAAAAAAEQAREIAAQEAAAAAREBEgQABAQAAAABEgETCAAEBAAAAAETARQEAAQEAAAAARQBFQgABAQAAAABFQEQBAAEBAAAAAAAAAA=</t>
        </r>
      </text>
    </comment>
    <comment ref="A126" authorId="0" shapeId="0" xr:uid="{388646AF-F6DD-4012-A718-0E547A475F31}">
      <text>
        <r>
          <rPr>
            <sz val="9"/>
            <color indexed="81"/>
            <rFont val="Tahoma"/>
            <charset val="1"/>
          </rPr>
          <t>Insight iXlW00001C0000126R0106634812S00000000P01592LAocjBAQBF1NjaVRlZ2ljLmRhdGEuTW9sZWN1bGUBbQF/ARJTY2lUZWdpYy5Nb2xlY3VsZQAAAQFkAv5qAQAAAAIAAgEWGAAAAPwEAPwAAgAAAAAAAPC/AlINlVrItAJAAsKpS2uUmfW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w5W/fsoZBcAAAAAAGAAAAPwEAPwAAgAAAAAAAPC/Any7YYqnohLAAkGDy34hlQfAAAAAABgAAAD8BAD8AAIAAAAAAADwvwIK3QXUHQIVwALMBV1VHD8RwAAAAAAYAAAA/AQA/AACAAAAAAAA8L8Cjh/1Uyr5GsACaiNB+IaZEMAAAAAAGAAAAPwEAPwAAgAAAAAAAPC/AiwWr16SMxzAAu9fBHUZdAXAAAAAABgAAAD8BAD8AAIAAAAAAADwvwJfstFg1v4WwAJ+nLdBuPn+vwAAAAAc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ZAAQEAAAAAAAABAgEAAQEAAAACAwIAAQEAAAADBAEAAQEAAAAEBQIAAQEAAAAFBgEAAQEAAAAGBwIAAQEAAAAHCAEAAAAAAAAICQEAAAAAAAAJCgEAAQAAAAAKCwEAAQAAAAALDAEAAQAAAAAMDQEAAQAAAAANCQEAAQAAAAAHDgEAAQEAAAAOBAEAAQEAAAAODwEAAQEAAAAPAQIAAQEAAAAGAEQBAAAAAAAAAEQAREIAAQEAAAAAREBEgQABAQAAAABEgETCAAEBAAAAAETARQEAAQEAAAAARQBFQgABAQAAAABFQEQBAAEBAAAAAAAAAA=</t>
        </r>
      </text>
    </comment>
    <comment ref="A127" authorId="0" shapeId="0" xr:uid="{B23DC429-F40A-4EA6-9034-DDCDC697CBC7}">
      <text>
        <r>
          <rPr>
            <sz val="9"/>
            <color indexed="81"/>
            <rFont val="Tahoma"/>
            <charset val="1"/>
          </rPr>
          <t>Insight iXlW00001C0000127R0106634812S00000000P01592LAocjBAQBF1NjaVRlZ2ljLmRhdGEuTW9sZWN1bGUBbQF/ARJTY2lUZWdpYy5Nb2xlY3VsZQAAAQFkAv5qAQAAAAIAAgEWGAAAAPwEAPwAAgAAAAAAAPC/AlINlVrItAJAAsKpS2uUmfW/AAAAABgAAAD8CAD8AAIAAAAAAADwvwLuWomd3sj0PwJ7x6ti/P/nvwAAAAAYAAAA/AgA/AACAAAAAAAA8L8CKorQWtjI9D8C02GiEhIA6D8AAAAAGAAAAPwIAPwAAgAAAAAAAPC/AoFJlqboseC+AjnqbzQBAPg/AAAAABgAAAD8CAD8AAIAAAAAAADwvwIEtMWz4Mj0vwISywIo9f/nPwAAAAAcAAAA/AgA/AACAAAAAAAA8L8CRCYL013MBcAC1DwguI1q8z8AAAAAGAAAAPwIAPwAAgAAAAAAAPC/AvIL1mUG2gzAAhbi+qMhnPK+AAAAABgAAAD8CAD8AAIAAAAAAADwvwLFWCxiVcwFwAKAwHaspmrzvwAAAAAcAAAA/AQA/AACAAAAAAAA8L8CtPeFHwCGCcACw5W/fsoZBcAAAAAAGAAAAPwEAPwAAgAAAAAAAPC/Any7YYqnohLAAkGDy34hlQfAAAAAABgAAAD8BAD8AAIAAAAAAADwvwIK3QXUHQIVwALMBV1VHD8RwAAAAAAYAAAA/AQA/AACAAAAAAAA8L8Cjh/1Uyr5GsACaiNB+IaZEMAAAAAAGAAAAPwEAPwAAgAAAAAAAPC/AiwWr16SMxzAAu9fBHUZdAXAAAAAABgAAAD8BAD8AAIAAAAAAADwvwJfstFg1v4WwAJ+nLdBuPn+vwAAAAAcAAAA/AgA/AACAAAAAAAA8L8CA8YOcdrI9L8C2JL71woA6L8AAAAAGAAAAPwIAPwAAgAAAAAAAPC/AiCKiqbosdA+AvIAcTQBAPi/AAAAABgAAAD8CAD8AAIAAAAAAADwvwKkTWisx20UwAJASiOUcgz9vgAAAAAYAAAA/AgA/AACAAAAAAAA8L8C5MB76RXMF8ACXIBw4b/D8z8AAAAAGAAAAPwIAPwAAgAAAAAAAPC/AqJzPPC6xx3AAuuKCjNl9fE/AAAAABgAAAD8CAD8AAIAAAAAAADwvwKY0RW/uTAgwAIVOT6yalzNvwAAAAAYAAAA/AgA/AACAAAAAAAA8L8CbIIxSIf/HMACZ0ojXSd+978AAAAAHAAAAPwIAPwAAgAAAAAAAPC/AqrqVi3iAxfAAiO2L9jQr/W/AAAAAAEZAAQEAAAAAAAABAgEAAQEAAAACAwIAAQEAAAADBAEAAQEAAAAEBQIAAQEAAAAFBgEAAQEAAAAGBwIAAQEAAAAHCAEAAAAAAAAICQEAAAAAAAAJCgEAAQAAAAAKCwEAAQAAAAALDAEAAQAAAAAMDQEAAQAAAAANCQEAAQAAAAAHDgEAAQEAAAAOBAEAAQEAAAAODwEAAQEAAAAPAQIAAQEAAAAGAEQBAAAAAAAAAEQAREIAAQEAAAAAREBEgQABAQAAAABEgETCAAEBAAAAAETARQEAAQEAAAAARQBFQgABAQAAAABFQEQBAAEBAAAAAAAAAA=</t>
        </r>
      </text>
    </comment>
    <comment ref="A128" authorId="0" shapeId="0" xr:uid="{6C24C6BE-B117-4B0A-8616-63A8ECC18893}">
      <text>
        <r>
          <rPr>
            <sz val="9"/>
            <color indexed="81"/>
            <rFont val="Tahoma"/>
            <charset val="1"/>
          </rPr>
          <t>Insight iXlW00001C0000128R0106634812S00000000P01660LAocjBAQBF1NjaVRlZ2ljLmRhdGEuTW9sZWN1bGUBbQF/ARJTY2lUZWdpYy5Nb2xlY3VsZQAAAQFkAv5qAQAAAAIAAgEXGAAAAPwEAPwAAgAAAAAAAPC/AlINlVrItAJAAsKpS2uUmfW/AAAAABgAAAD8CAD8AAIAAAAAAADwvwLuWomd3sj0PwJ7x6ti/P/nvwAAAAAYAAAA/AgA/AACAAAAAAAA8L8CKorQWtjI9D8C02GiEhIA6D8AAAAAGAAAAPwIAPwAAgAAAAAAAPC/AoFJlqboseC+AjnqbzQBAPg/AAAAABwAAAD8CAD8AAIAAAAAAADwvwIEtMWz4Mj0vwISywIo9f/nPwAAAAAYAAAA/AgA/AACAAAAAAAA8L8CRCYL013MBcAC1DwguI1q8z8AAAAAHAAAAPwEAPwAAgAAAAAAAPC/AiDRwAgShgnAAhrc6eK6GQVAAAAAABgAAAD8CAD8AAIAAAAAAADwvwK1jMKHsaISwAJInm0YCJUHQAAAAAAYAAAA/AgA/AACAAAAAAAA8L8Cc61kOz2CFMACyef278V9EUAAAAAAGAAAAPwIAPwAAgAAAAAAAPC/ApNQajG3YRrAAsMXq1EvuBJAAAAAABgAAAD8CAD8AAIAAAAAAADwvwIw5zJIvmEewAKZnACEr34MQAAAAAAYAAAA/AgA/AACAAAAAAAA8L8Cxf3Gz0uCHMACFK1duywYAUAAAAAAGAAAAPwIAPwAAgAAAAAAAPC/AoIAbxDSohbAAkKBENqvRv0/AAAAABgAAAD8CAD8AAIAAAAAAADwvwLyC9ZlBtoMwAIW4vqjIZzyvgAAAAAcAAAA/AgA/AACAAAAAAAA8L8CxVgsYlXMBcACgMB2rKZq878AAAAAGAAAAPwIAPwAAgAAAAAAAPC/AgPGDnHayPS/AtiS+9cKAOi/AAAAABgAAAD8CAD8AAIAAAAAAADwvwIgioqm6LHQPgLyAHE0AQD4vwAAAAAYAAAA/AgA/AACAAAAAAAA8L8CpE1orMdtFMACQEojlHIM/b4AAAAAGAAAAPwIAPwAAgAAAAAAAPC/AuTAe+kVzBfAAlyAcOG/w/M/AAAAABgAAAD8CAD8AAIAAAAAAADwvwKiczzwuscdwALrigozZfXxPwAAAAAYAAAA/AgA/AACAAAAAAAA8L8CmNEVv7kwIMACFTk+smpczb8AAAAAGAAAAPwIAPwAAgAAAAAAAPC/AmyCMUiH/xzAAmdKI10nfve/AAAAABwAAAD8CAD8AAIAAAAAAADwvwKq6lYt4gMXwAIjti/Y0K/1vwAAAAABGgAEBAAAAAAAAAQIBAAEBAAAAAgMCAAEBAAAAAwQBAAEBAAAABAUBAAEBAAAABQYBAAAAAAAABgcBAAAAAAAABwgCAAEBAAAACAkBAAEBAAAACQoCAAEBAAAACgsBAAEBAAAACwwCAAEBAAAADAcBAAEBAAAABQ0CAAEBAAAADQ4BAAEBAAAADg8CAAEBAAAADwQBAAEBAAAADwBEAQABAQAAAABEAQIAAQEAAAANAERBAAAAAAAAAERARIIAAQEAAAAARIBEwQABAQAAAABEwEUCAAEBAAAAAEUARUEAAQEAAAAARUBFggABAQAAAABFgERBAAEBAAAAAAAAAA=</t>
        </r>
      </text>
    </comment>
  </commentList>
</comments>
</file>

<file path=xl/sharedStrings.xml><?xml version="1.0" encoding="utf-8"?>
<sst xmlns="http://schemas.openxmlformats.org/spreadsheetml/2006/main" count="308" uniqueCount="297">
  <si>
    <t>CHEMISTRY</t>
  </si>
  <si>
    <t>Compound ID</t>
  </si>
  <si>
    <t>DNDI0003083346</t>
  </si>
  <si>
    <t>L infantum IC50 (LMPH)</t>
  </si>
  <si>
    <t>T cruzi IC50 (LMPH)</t>
  </si>
  <si>
    <t>CC50 THP1</t>
  </si>
  <si>
    <t>L infantum IC90 (LMPH)</t>
  </si>
  <si>
    <t>L infantum SI (LMPH)</t>
  </si>
  <si>
    <t>T cruzi IC90 (LMPH)</t>
  </si>
  <si>
    <t>T cruzi SI (LMPH)</t>
  </si>
  <si>
    <t>CC50 THP1 NI</t>
  </si>
  <si>
    <t>CC50 HepG2</t>
  </si>
  <si>
    <t>CC50 MRC5</t>
  </si>
  <si>
    <t>CC50 3T3</t>
  </si>
  <si>
    <t>CYP2D6 IC50</t>
  </si>
  <si>
    <t>CC50 U2OS NI</t>
  </si>
  <si>
    <t>CC50 PMM</t>
  </si>
  <si>
    <t>CC20 HepG2</t>
  </si>
  <si>
    <t>CC50 U2OS</t>
  </si>
  <si>
    <t>logP</t>
  </si>
  <si>
    <t>logD</t>
  </si>
  <si>
    <t>MW</t>
  </si>
  <si>
    <t>CYP51 IC50</t>
  </si>
  <si>
    <t>K Solub pH7.4 ug/mL</t>
  </si>
  <si>
    <t>K Solub pH2 ug/mL</t>
  </si>
  <si>
    <t>CLint in vitro mouse uL/min/mg.pr</t>
  </si>
  <si>
    <t>Mouse LM EH</t>
  </si>
  <si>
    <t>CLint in vitro human uL/min/mg.pr</t>
  </si>
  <si>
    <t>Human LM EH</t>
  </si>
  <si>
    <t>CLint in vitro hamster uL/min/mg.pr</t>
  </si>
  <si>
    <t>Hamster LM EH</t>
  </si>
  <si>
    <t>DNDI0003083377</t>
  </si>
  <si>
    <t>DNDI0003083431</t>
  </si>
  <si>
    <t>DNDI0003083496</t>
  </si>
  <si>
    <t>DNDI0003083502</t>
  </si>
  <si>
    <t>DNDI0003083521</t>
  </si>
  <si>
    <t>DNDI0003083531</t>
  </si>
  <si>
    <t>DNDI0003083535</t>
  </si>
  <si>
    <t>DNDI0003083550</t>
  </si>
  <si>
    <t>DNDI0003083559</t>
  </si>
  <si>
    <t>DNDI0003083709</t>
  </si>
  <si>
    <t>DNDI0003083711</t>
  </si>
  <si>
    <t>DNDI0003083714</t>
  </si>
  <si>
    <t>DNDI0003083715</t>
  </si>
  <si>
    <t>DNDI0003083717</t>
  </si>
  <si>
    <t>DNDI0003083719</t>
  </si>
  <si>
    <t>DNDI0003083734</t>
  </si>
  <si>
    <t>DNDI0003083741</t>
  </si>
  <si>
    <t>DNDI0003083783</t>
  </si>
  <si>
    <t>DNDI0003103815</t>
  </si>
  <si>
    <t>DNDI0003148394</t>
  </si>
  <si>
    <t>DNDI0003148395</t>
  </si>
  <si>
    <t>DNDI0003148402</t>
  </si>
  <si>
    <t>DNDI0003148411</t>
  </si>
  <si>
    <t>DNDI0003287233</t>
  </si>
  <si>
    <t>DNDI0003287249</t>
  </si>
  <si>
    <t>DNDI0003297102</t>
  </si>
  <si>
    <t>DNDI0003297103</t>
  </si>
  <si>
    <t>DNDI0003297104</t>
  </si>
  <si>
    <t>DNDI0003297105</t>
  </si>
  <si>
    <t>DNDI0003297106</t>
  </si>
  <si>
    <t>DNDI0003297107</t>
  </si>
  <si>
    <t>DNDI0003297108</t>
  </si>
  <si>
    <t>DNDI0003297109</t>
  </si>
  <si>
    <t>DNDI0003297110</t>
  </si>
  <si>
    <t>DNDI0003297111</t>
  </si>
  <si>
    <t>DNDI0003297112</t>
  </si>
  <si>
    <t>DNDI0003297113</t>
  </si>
  <si>
    <t>DNDI0003297114</t>
  </si>
  <si>
    <t>DNDI0003297115</t>
  </si>
  <si>
    <t>DNDI0003297116</t>
  </si>
  <si>
    <t>DNDI0003297117</t>
  </si>
  <si>
    <t>DNDI0003297118</t>
  </si>
  <si>
    <t>DNDI0003297119</t>
  </si>
  <si>
    <t>DNDI0003297120</t>
  </si>
  <si>
    <t>DNDI0003297854</t>
  </si>
  <si>
    <t>DNDI0003297855</t>
  </si>
  <si>
    <t>DNDI0003297856</t>
  </si>
  <si>
    <t>DNDI0003297857</t>
  </si>
  <si>
    <t>DNDI0003297858</t>
  </si>
  <si>
    <t>DNDI0003297859</t>
  </si>
  <si>
    <t>DNDI0003297860</t>
  </si>
  <si>
    <t>DNDI0003297861</t>
  </si>
  <si>
    <t>DNDI0003297862</t>
  </si>
  <si>
    <t>DNDI0003297863</t>
  </si>
  <si>
    <t>DNDI0003297864</t>
  </si>
  <si>
    <t>DNDI0003297865</t>
  </si>
  <si>
    <t>DNDI0003297866</t>
  </si>
  <si>
    <t>DNDI0003297867</t>
  </si>
  <si>
    <t>DNDI0003297868</t>
  </si>
  <si>
    <t>DNDI0003297869</t>
  </si>
  <si>
    <t>DNDI0003297870</t>
  </si>
  <si>
    <t>DNDI0003297871</t>
  </si>
  <si>
    <t>DNDI0003297872</t>
  </si>
  <si>
    <t>DNDI0003297873</t>
  </si>
  <si>
    <t>DNDI0003297874</t>
  </si>
  <si>
    <t>DNDI0003297875</t>
  </si>
  <si>
    <t>DNDI0003297876</t>
  </si>
  <si>
    <t>DNDI0003297877</t>
  </si>
  <si>
    <t>DNDI0003297878</t>
  </si>
  <si>
    <t>DNDI0003297879</t>
  </si>
  <si>
    <t>DNDI0003363565</t>
  </si>
  <si>
    <t>DNDI0003363566</t>
  </si>
  <si>
    <t>DNDI0003363567</t>
  </si>
  <si>
    <t>DNDI0003363568</t>
  </si>
  <si>
    <t>DNDI0003363569</t>
  </si>
  <si>
    <t>DNDI0003363570</t>
  </si>
  <si>
    <t>DNDI0003363571</t>
  </si>
  <si>
    <t>DNDI0003363572</t>
  </si>
  <si>
    <t>DNDI0003363573</t>
  </si>
  <si>
    <t>DNDI0003363574</t>
  </si>
  <si>
    <t>DNDI0003363575</t>
  </si>
  <si>
    <t>DNDI0003363576</t>
  </si>
  <si>
    <t>DNDI0003363577</t>
  </si>
  <si>
    <t>DNDI0003364477</t>
  </si>
  <si>
    <t>DNDI0003364478</t>
  </si>
  <si>
    <t>DNDI0003364479</t>
  </si>
  <si>
    <t>DNDI0003364480</t>
  </si>
  <si>
    <t>DNDI0003364481</t>
  </si>
  <si>
    <t>DNDI0003364482</t>
  </si>
  <si>
    <t>DNDI0003364483</t>
  </si>
  <si>
    <t>DNDI0003364484</t>
  </si>
  <si>
    <t>DNDI0003364485</t>
  </si>
  <si>
    <t>DNDI0003364486</t>
  </si>
  <si>
    <t>DNDI0003364487</t>
  </si>
  <si>
    <t>DNDI0003364488</t>
  </si>
  <si>
    <t>DNDI0003364489</t>
  </si>
  <si>
    <t>DNDI0003364490</t>
  </si>
  <si>
    <t>DNDI0003364491</t>
  </si>
  <si>
    <t>DNDI0003364492</t>
  </si>
  <si>
    <t>DNDI0003364493</t>
  </si>
  <si>
    <t>DNDI0003365535</t>
  </si>
  <si>
    <t>DNDI0003365536</t>
  </si>
  <si>
    <t>DNDI0003365537</t>
  </si>
  <si>
    <t>DNDI0003365538</t>
  </si>
  <si>
    <t>DNDI0003365539</t>
  </si>
  <si>
    <t>DNDI0003365540</t>
  </si>
  <si>
    <t>DNDI0003365541</t>
  </si>
  <si>
    <t>DNDI0003365542</t>
  </si>
  <si>
    <t>SCYX0001223340</t>
  </si>
  <si>
    <t>SCYX0001223529</t>
  </si>
  <si>
    <t>SCYX0001226783</t>
  </si>
  <si>
    <t>SCYX0001226872</t>
  </si>
  <si>
    <t>SCYX0001226940</t>
  </si>
  <si>
    <t>SCYX0001380157</t>
  </si>
  <si>
    <t>SCYX0001380179</t>
  </si>
  <si>
    <t>SCYX0001380182</t>
  </si>
  <si>
    <t>SCYX0001380194</t>
  </si>
  <si>
    <t>SCYX0001388251</t>
  </si>
  <si>
    <t>SCYX0001388252</t>
  </si>
  <si>
    <t>SCYX0001440180</t>
  </si>
  <si>
    <t>Paper ID</t>
  </si>
  <si>
    <t>SMILES</t>
  </si>
  <si>
    <t>Cc1ccc2nc(c(NC(C)(C)C)n2c1)c3ccccn3</t>
  </si>
  <si>
    <t>Cn1cnc(CNc2c(nc3ccccn23)c4ccccn4)c1</t>
  </si>
  <si>
    <t>COc1ccn2c(NCCc3ccccc3)c(nc2c1)c4ccccn4</t>
  </si>
  <si>
    <t>Cc1ccc2nc(c(NC3CCCC3)n2c1)c4ccccn4</t>
  </si>
  <si>
    <t>CC(C)(C)Nc1c(nc2c(OCc3ccccc3)cccn12)c4ccccn4</t>
  </si>
  <si>
    <t>C1CCC(C1)Nc2c(nc3ccccn23)c4ccccn4</t>
  </si>
  <si>
    <t>C1COc2cc(Nc3c(nc4ccccn34)c5ccccn5)ccc2O1</t>
  </si>
  <si>
    <t>Cc1ccc2nc(c(Nc3ccc4OCCOc4c3)n2c1)c5ccccn5</t>
  </si>
  <si>
    <t>Clc1ccc2nc(c(Nc3ccc4OCCOc4c3)n2c1)c5ccccn5</t>
  </si>
  <si>
    <t>CN(C)c1ccc(cc1)c2nc3ccc(C)cn3c2NC4CCCCC4</t>
  </si>
  <si>
    <t>FC(F)(F)CNc1c(nc2ccccn12)c3ccccn3</t>
  </si>
  <si>
    <t>CN(C)CCNc1c(nc2ccccn12)c3ccccn3</t>
  </si>
  <si>
    <t>CC(C)(O)CNc1c(nc2ccccn12)c3ccccn3</t>
  </si>
  <si>
    <t>C(Nc1c(nc2ccccn12)c3ccccn3)C4CC4</t>
  </si>
  <si>
    <t>C(Nc1c(nc2ccccn12)c3ccccn3)C4CCO4</t>
  </si>
  <si>
    <t>C1CC(CO1)Nc2c(nc3ccccn23)c4ccccn4</t>
  </si>
  <si>
    <t>C1CC(CN1)Nc2c(nc3ccccn23)c4ccccn4</t>
  </si>
  <si>
    <t>C1CN(CCO1)c2c(nc3ccccn23)c4ccccn4</t>
  </si>
  <si>
    <t>C(Nc1c(nc2ccccn12)c3ccccn3)c4ccccc4</t>
  </si>
  <si>
    <t>N(c1ccccc1)c2c(nc3ccccn23)c4ccccn4</t>
  </si>
  <si>
    <t>Cc1ccc2nc(c(Nc3ccc(F)cc3)n2c1)c4ccccn4</t>
  </si>
  <si>
    <t>CN(c1ccc(F)cc1)c2c(nc3ccccn23)c4ccccn4</t>
  </si>
  <si>
    <t>Fc1cccc(Nc2c(nc3ccccn23)c4ccccn4)c1</t>
  </si>
  <si>
    <t>COc1ccn2c(Nc3ccccc3F)c(nc2c1)c4ccccn4</t>
  </si>
  <si>
    <t>COc1ccn2c(Nc3cc(F)cc(F)c3)c(nc2c1)c4ccccn4</t>
  </si>
  <si>
    <t>COc1ccn2c(Nc3cc(Cl)ccc3Cl)c(nc2c1)c4ccccn4</t>
  </si>
  <si>
    <t>COc1ccn2c(Nc3ccc(F)cn3)c(nc2c1)c4ccccn4</t>
  </si>
  <si>
    <t>Cc1ccn2c(Nc3ccccn3)c(nc2c1)c4ccccn4</t>
  </si>
  <si>
    <t>N#Cc1ccc(Nc2c(nc3ccccn23)c4ccccn4)cc1</t>
  </si>
  <si>
    <t>COc1ccc(Nc2c(nc3ccc(C)cn23)c4ccccn4)cc1</t>
  </si>
  <si>
    <t>COc1cccc(Nc2c(nc3ccc(C)cn23)c4ccccn4)c1</t>
  </si>
  <si>
    <t>COc1ccccc1Nc2c(nc3ccccn23)c4ccccn4</t>
  </si>
  <si>
    <t>COc1ccc(nc1)c2nc3ccccn3c2NC4CCCC4</t>
  </si>
  <si>
    <t>COc1ccnc(c1)c2nc3ccccn3c2NC4CCCC4</t>
  </si>
  <si>
    <t>C1CCC(C1)Nc2c(nc3ccccn23)c4cccnc4</t>
  </si>
  <si>
    <t>Cc1cc(ccn1)c2nc3ccccn3c2NC4CCCC4</t>
  </si>
  <si>
    <t>COc1ccc(cc1OC)c2nc3ccc(C)cn3c2NC4CCCC4</t>
  </si>
  <si>
    <t>CN(C)c1ccc(cc1)c2nc3cc(C)ccn3c2NC4CCCC4</t>
  </si>
  <si>
    <t>CN(C)c1ccc(cc1)c2nc3ccccn3c2NC4CCCC4</t>
  </si>
  <si>
    <t>COc1ccc(cc1)c2nc3cc(C)ccn3c2NC4CCCC4</t>
  </si>
  <si>
    <t>Fc1ccccc1c2nc3ccccn3c2NC4CCCC4</t>
  </si>
  <si>
    <t>COc1ccc(c(F)c1)c2nc3ccccn3c2NC4CCCC4</t>
  </si>
  <si>
    <t>C1CCC(C1)Nc2c(nc3ccccn23)c4nccs4</t>
  </si>
  <si>
    <t>Cn1ccnc1c2nc3ccccn3c2NC4CCCC4</t>
  </si>
  <si>
    <t>COc1ccc(cc1)c2nc3cc(C)ccn3c2NC4CCCCC4</t>
  </si>
  <si>
    <t>CCOc1ccc(cc1)c2nc3ccccn3c2NC4CCCCC4</t>
  </si>
  <si>
    <t>Cc1cccc2nc(c3ccc(cc3)C(C)(C)C)c(NC4CCCCC4)n12</t>
  </si>
  <si>
    <t>COc1ccc(nc1)c2nc3ccccn3c2Nc4ccc(F)cc4</t>
  </si>
  <si>
    <t>COc1ccnc(c1)c2nc3ccccn3c2Nc4ccc(F)cc4</t>
  </si>
  <si>
    <t>Fc1ccc(Nc2c(nc3ccccn23)c4ccc(Cl)cn4)cc1</t>
  </si>
  <si>
    <t>Cn1ccnc1c2nc3ccccn3c2Nc4ccc(F)cc4</t>
  </si>
  <si>
    <t>COc1ccn2c(Nc3cccc(F)c3)c(nc2c1)c4cn(C)cn4</t>
  </si>
  <si>
    <t>COc1ccn2c(Nc3cccc(F)c3)c(nc2c1)c4cscn4</t>
  </si>
  <si>
    <t>COc1ccn2c(Nc3cccc(F)c3)c(nc2c1)c4ccn(C)n4</t>
  </si>
  <si>
    <t>Fc1ccc(Nc2c(nc3ccc(cn23)C#N)c4ccccn4)cc1</t>
  </si>
  <si>
    <t>Fc1ccc(Nc2c(nc3ccc(cn23)C(F)(F)F)c4ccccn4)cc1</t>
  </si>
  <si>
    <t>COc1ccc2nc(c(Nc3ccc(F)cc3)n2c1)c4ccccn4</t>
  </si>
  <si>
    <t>Fc1ccc(Nc2c(nc3ccc(Cl)cn23)c4ccccn4)cc1</t>
  </si>
  <si>
    <t>Fc1ccc(Nc2c(nc3cc(ccn23)C#N)c4ccccn4)cc1</t>
  </si>
  <si>
    <t>Fc1ccc(Nc2c(nc3cc(ccn23)C(F)(F)F)c4ccccn4)cc1</t>
  </si>
  <si>
    <t>COc1ccn2c(Nc3ccc(F)cc3)c(nc2c1)c4ccccn4</t>
  </si>
  <si>
    <t>Cc1ccn2c(Nc3ccc(F)cc3)c(nc2c1)c4ccccn4</t>
  </si>
  <si>
    <t>COCc1ccc2nc(c(Nc3cccc(F)c3)n2c1)c4ccccn4</t>
  </si>
  <si>
    <t>CN(C)Cc1ccc2nc(c(Nc3cccc(F)c3)n2c1)c4ccccn4</t>
  </si>
  <si>
    <t>COCc1ccn2c(Nc3cccc(F)c3)c(nc2c1)c4ccccn4</t>
  </si>
  <si>
    <t>CN(C)Cc1ccn2c(Nc3cccc(F)c3)c(nc2c1)c4ccccn4</t>
  </si>
  <si>
    <t>Oc1ccn2c(Nc3cccc(F)c3)c(nc2c1)c4ccccn4</t>
  </si>
  <si>
    <t>Cc1ccn2c(Nc3cccc(F)c3)c(nc2c1)c4ccccn4</t>
  </si>
  <si>
    <t>Cc1ccn2c(NC3CCCC3)c(nc2c1)c4ccccn4</t>
  </si>
  <si>
    <t>Cc1ccc2nc(c(NCc3ccccc3)n2c1)c4ccccn4</t>
  </si>
  <si>
    <t>COc1ccn2c(N3CCOCC3)c(nc2c1)c4ccccn4</t>
  </si>
  <si>
    <t>Brc1ccc2nc(c(Nc3ccc4OCOc4c3)n2c1)c5ccccn5</t>
  </si>
  <si>
    <t>COc1ccc(cc1OC)c2nc3ccc(C)cn3c2NCc4occc4</t>
  </si>
  <si>
    <t>O=C(Cc1ccccc1)NCc2ccc3nc(c(NC4CCCCC4)n3c2)c5ccccn5</t>
  </si>
  <si>
    <t>Cc1cc(C)n2c(NC3CCCCC3)c(nc2c1)c4ccccn4</t>
  </si>
  <si>
    <t>COc1cccc(Nc2c(nc3ccc(CNC(=O)C)cn23)c4ccccn4)c1</t>
  </si>
  <si>
    <t>CCCC(=O)NCc1ccc2nc(c(Nc3cccc(OC)c3)n2c1)c4ccccn4</t>
  </si>
  <si>
    <t>COc1ccc(cc1)c2nc3c(OCc4ccccc4)cccn3c2NC(C)(C)CC(C)(C)C</t>
  </si>
  <si>
    <t>CC(C)Nc1c(nc2cccc(C)n12)c3ccc(cc3)C(F)(F)F</t>
  </si>
  <si>
    <t>COc1ccc(cc1)c2cn3cccc(OCc4ccc(Cl)c(Cl)c4)c3n2</t>
  </si>
  <si>
    <t>COc1ccc(cc1)c2nc3cccc(C)n3c2NC4CCCC4</t>
  </si>
  <si>
    <t>CN(C)c1ccc(cc1)c2nc3c(C)cccn3c2NC4CCCCC4</t>
  </si>
  <si>
    <t>CSc1ccc(cc1)c2nc3ccccn3c2Nc4ccc5OCOc5c4</t>
  </si>
  <si>
    <t>Clc1ccc(cc1)c2nc3ccccn3c2Nc4ccc5OCOc5c4</t>
  </si>
  <si>
    <t>COc1ccc(cc1OC)c2nc3ccc(C)cn3c2Nc4ccc(F)cc4</t>
  </si>
  <si>
    <t>COc1ccc(cc1OC)c2nc3ccc(C)cn3c2Nc4ccc5OCCOc5c4</t>
  </si>
  <si>
    <t>Clc1ccc2nc(c(NC3CCCC3)n2c1)c4ccccn4</t>
  </si>
  <si>
    <t>Cc1ccn2c(Nc3ccc(Cl)cc3)c(nc2c1)c4ccccn4</t>
  </si>
  <si>
    <t>Clc1ccc(nc1)c2nc3ccccn3c2NC4CCCC4</t>
  </si>
  <si>
    <t>Cc1ccn2c(NCc3ccccc3)c(nc2c1)c4ccccn4</t>
  </si>
  <si>
    <t>Clc1ccc2nc(c(NCc3ccccc3)n2c1)c4ccccn4</t>
  </si>
  <si>
    <t>CN(C)c1ccc(cc1)c2nc3cc(C)ccn3c2Nc4ccc(F)cc4</t>
  </si>
  <si>
    <t>COc1ccc(Nc2c(nc3ccccn23)c4ccccn4)c(C)c1</t>
  </si>
  <si>
    <t>FC(F)(F)Oc1ccc(Nc2c(nc3ccccn23)c4ccccn4)cc1</t>
  </si>
  <si>
    <t>N(c1cccnc1)c2c(nc3ccccn23)c4ccccn4</t>
  </si>
  <si>
    <t>CN(C)c1ccc(cn1)c2nc3ccccn3c2Nc4ccc(F)cc4</t>
  </si>
  <si>
    <t>Fc1ccc(Nc2c(nc3ccccn23)c4cccnc4)cc1</t>
  </si>
  <si>
    <t>CN(C)c1ccc(cn1)c2nc3ccccn3c2NC4CCCC4</t>
  </si>
  <si>
    <t>Fc1ccc(Nc2c(nc3ccccn23)c4nccs4)cc1</t>
  </si>
  <si>
    <t>Fc1ccc(Nc2c(nc3cnccn23)c4ccccn4)cc1</t>
  </si>
  <si>
    <t>COCCNc1c(nc2ccccn12)c3ccccn3</t>
  </si>
  <si>
    <t>Cn1cc(Nc2c(nc3ccccn23)c4ccccn4)cn1</t>
  </si>
  <si>
    <t>COc1ccn2c(Nc3ccnc(C)c3)c(nc2c1)c4ccccn4</t>
  </si>
  <si>
    <t>COc1ccn2c(Nc3cnn(C)c3)c(nc2c1)c4ccccn4</t>
  </si>
  <si>
    <t>COc1ccn2c(NC3CCOC3)c(nc2c1)c4ccccn4</t>
  </si>
  <si>
    <t>Fc1cccc(Nc2c(nc3cnccn23)c4ccccn4)c1</t>
  </si>
  <si>
    <t>COCCNc1c(nc2cc(OC)ccn12)c3ccccn3</t>
  </si>
  <si>
    <t>COc1ccn2c(NC3CCNC3)c(nc2c1)c4ccccn4</t>
  </si>
  <si>
    <t>COc1ccn2c(Nc3cccc(F)c3)c(nc2c1)c4ccc(OC)c(OC)c4</t>
  </si>
  <si>
    <t>COc1cccn2c(Nc3ccc(F)cc3)c(nc12)c4ccccn4</t>
  </si>
  <si>
    <t>Fc1ccc(Oc2c(nc3ccccn23)c4ccccn4)cc1</t>
  </si>
  <si>
    <t>COc1ccn2c(NCc3cn(C)cn3)c(nc2c1)c4ccccn4</t>
  </si>
  <si>
    <t>Fc1cccc(Nc2c(nc3CCCCn23)c4ccccn4)c1</t>
  </si>
  <si>
    <t>COc1ccn2c(NCCN(C)C)c(nc2c1)c3ccccn3</t>
  </si>
  <si>
    <t>O=C(Nc1ccc(cc1)c2nc3ccccn3c2NC4CCCCC4)c5cccs5</t>
  </si>
  <si>
    <t>CN(C)c1ccc(cc1)c2nc3cccc(C)n3c2NC4CCCC4</t>
  </si>
  <si>
    <t>CN(C)c1ccc(cc1)c2nc3c(C)cccn3c2NC(C)(C)C</t>
  </si>
  <si>
    <t>COc1ccc(cc1OC)c2nc3ccc(C)cn3c2NCc4ccccc4</t>
  </si>
  <si>
    <t>COc1ccc(cc1)c2nc3cccc(C)n3c2NC4CCCCC4</t>
  </si>
  <si>
    <t>COc1cccc(c1OC)c2nc3ccc(C)cn3c2NC4CCCC4</t>
  </si>
  <si>
    <t>Cc1ccn2c(Nc3ccccc3)c(nc2c1)c4ccccn4</t>
  </si>
  <si>
    <t>1 (HTS batch)</t>
  </si>
  <si>
    <t>SCYX0001388252 (DNDI0002491042)</t>
  </si>
  <si>
    <t>6 ( resynth)</t>
  </si>
  <si>
    <t>61 resynth</t>
  </si>
  <si>
    <t>37 resynth</t>
  </si>
  <si>
    <t>7 resynth</t>
  </si>
  <si>
    <t>Batch</t>
  </si>
  <si>
    <t>T. cruzi (para IPK) IC50</t>
  </si>
  <si>
    <t>L donovani IC90 (para IPK)</t>
  </si>
  <si>
    <t>L donovani SI (para IPK)</t>
  </si>
  <si>
    <t>L donovani (para IPK) IC50</t>
  </si>
  <si>
    <t>L donovani (inf IPK) IC50</t>
  </si>
  <si>
    <t>L donovani IC90 (inf IPK)</t>
  </si>
  <si>
    <t>L donovani (inf IPK) max acti %</t>
  </si>
  <si>
    <t>L donoavni (inf IPK) SI</t>
  </si>
  <si>
    <t>T. cruzi (inf IPK) IC50</t>
  </si>
  <si>
    <t>T cruzi IC90 (inf IPK)</t>
  </si>
  <si>
    <t>T. cruzi (inf IPK) max acti %</t>
  </si>
  <si>
    <t>T cruzi (inf IPK) SI</t>
  </si>
  <si>
    <t>L donovani (para IPK) max acti %</t>
  </si>
  <si>
    <t>T cruzi IC90 (para IPK)</t>
  </si>
  <si>
    <t>T. cruzi (para IPK) max acti %</t>
  </si>
  <si>
    <t>T. cruzi (para IPK) 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</si>
</sst>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indexed="12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">
    <xf numFmtId="0" fontId="0" fillId="0" borderId="0" xfId="0"/>
    <xf numFmtId="0" fontId="2" fillId="0" borderId="0" xfId="0" applyFont="1" applyAlignment="1"/>
    <xf numFmtId="0" fontId="3" fillId="2" borderId="0" xfId="1" applyAlignment="1"/>
    <xf numFmtId="0" fontId="3" fillId="2" borderId="0" xfId="1"/>
    <xf numFmtId="0" fontId="2" fillId="2" borderId="0" xfId="1" applyFont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BEED-5F98-4095-8885-FAF8E1EA2D5A}">
  <dimension ref="A1:AW128"/>
  <sheetViews>
    <sheetView tabSelected="1" topLeftCell="Z1" workbookViewId="0">
      <selection activeCell="A128" sqref="A1:AW128"/>
    </sheetView>
  </sheetViews>
  <sheetFormatPr defaultRowHeight="14.4" x14ac:dyDescent="0.3"/>
  <cols>
    <col min="1" max="1" width="39.88671875" customWidth="1"/>
    <col min="2" max="2" width="32.44140625" customWidth="1"/>
    <col min="3" max="3" width="39.88671875" customWidth="1"/>
    <col min="4" max="4" width="17.33203125" customWidth="1"/>
    <col min="5" max="5" width="23" customWidth="1"/>
    <col min="6" max="6" width="21.5546875" customWidth="1"/>
    <col min="7" max="7" width="20.5546875" customWidth="1"/>
    <col min="8" max="8" width="21.109375" customWidth="1"/>
    <col min="9" max="9" width="25.77734375" bestFit="1" customWidth="1"/>
    <col min="10" max="13" width="8.88671875" customWidth="1"/>
    <col min="14" max="14" width="20.88671875" customWidth="1"/>
    <col min="15" max="17" width="9" customWidth="1"/>
    <col min="18" max="18" width="17" customWidth="1"/>
    <col min="19" max="19" width="9" customWidth="1"/>
    <col min="20" max="20" width="25.77734375" customWidth="1"/>
    <col min="21" max="21" width="22.88671875" customWidth="1"/>
    <col min="22" max="22" width="26.33203125" customWidth="1"/>
    <col min="23" max="23" width="14.5546875" bestFit="1" customWidth="1"/>
    <col min="24" max="27" width="8.88671875" customWidth="1"/>
    <col min="28" max="28" width="14.77734375" customWidth="1"/>
    <col min="29" max="29" width="14.5546875" customWidth="1"/>
    <col min="30" max="49" width="8.88671875" customWidth="1"/>
  </cols>
  <sheetData>
    <row r="1" spans="1:49" x14ac:dyDescent="0.3">
      <c r="A1" t="s">
        <v>0</v>
      </c>
      <c r="B1" t="s">
        <v>1</v>
      </c>
      <c r="C1" t="s">
        <v>152</v>
      </c>
      <c r="D1" t="s">
        <v>280</v>
      </c>
      <c r="E1" t="s">
        <v>151</v>
      </c>
      <c r="F1" t="s">
        <v>284</v>
      </c>
      <c r="G1" t="s">
        <v>282</v>
      </c>
      <c r="H1" t="s">
        <v>283</v>
      </c>
      <c r="I1" t="s">
        <v>293</v>
      </c>
      <c r="J1" t="s">
        <v>285</v>
      </c>
      <c r="K1" t="s">
        <v>286</v>
      </c>
      <c r="L1" t="s">
        <v>287</v>
      </c>
      <c r="M1" t="s">
        <v>288</v>
      </c>
      <c r="N1" t="s">
        <v>3</v>
      </c>
      <c r="O1" t="s">
        <v>6</v>
      </c>
      <c r="P1" t="s">
        <v>7</v>
      </c>
      <c r="Q1" t="s">
        <v>281</v>
      </c>
      <c r="R1" t="s">
        <v>4</v>
      </c>
      <c r="S1" t="s">
        <v>8</v>
      </c>
      <c r="T1" t="s">
        <v>9</v>
      </c>
      <c r="U1" t="s">
        <v>294</v>
      </c>
      <c r="V1" t="s">
        <v>295</v>
      </c>
      <c r="W1" t="s">
        <v>296</v>
      </c>
      <c r="X1" t="s">
        <v>289</v>
      </c>
      <c r="Y1" t="s">
        <v>290</v>
      </c>
      <c r="Z1" t="s">
        <v>291</v>
      </c>
      <c r="AA1" t="s">
        <v>292</v>
      </c>
      <c r="AB1" t="s">
        <v>5</v>
      </c>
      <c r="AC1" t="s">
        <v>10</v>
      </c>
      <c r="AD1" t="s">
        <v>11</v>
      </c>
      <c r="AE1" t="s">
        <v>12</v>
      </c>
      <c r="AF1" t="s">
        <v>13</v>
      </c>
      <c r="AG1" t="s">
        <v>14</v>
      </c>
      <c r="AH1" t="s">
        <v>15</v>
      </c>
      <c r="AI1" t="s">
        <v>16</v>
      </c>
      <c r="AJ1" t="s">
        <v>17</v>
      </c>
      <c r="AK1" t="s">
        <v>18</v>
      </c>
      <c r="AL1" t="s">
        <v>19</v>
      </c>
      <c r="AM1" t="s">
        <v>20</v>
      </c>
      <c r="AN1" t="s">
        <v>21</v>
      </c>
      <c r="AO1" t="s">
        <v>22</v>
      </c>
      <c r="AP1" t="s">
        <v>23</v>
      </c>
      <c r="AQ1" t="s">
        <v>24</v>
      </c>
      <c r="AR1" t="s">
        <v>25</v>
      </c>
      <c r="AS1" t="s">
        <v>26</v>
      </c>
      <c r="AT1" t="s">
        <v>27</v>
      </c>
      <c r="AU1" t="s">
        <v>28</v>
      </c>
      <c r="AV1" t="s">
        <v>29</v>
      </c>
      <c r="AW1" t="s">
        <v>30</v>
      </c>
    </row>
    <row r="2" spans="1:49" x14ac:dyDescent="0.3">
      <c r="A2" s="1" t="str">
        <f>"Chemistry 0"</f>
        <v>Chemistry 0</v>
      </c>
      <c r="B2" t="s">
        <v>2</v>
      </c>
      <c r="C2" t="s">
        <v>161</v>
      </c>
      <c r="D2">
        <v>1</v>
      </c>
      <c r="E2">
        <v>7</v>
      </c>
      <c r="F2">
        <v>1.91</v>
      </c>
      <c r="G2">
        <v>10.23</v>
      </c>
      <c r="H2">
        <v>2.8</v>
      </c>
      <c r="I2">
        <v>103.4</v>
      </c>
      <c r="J2">
        <v>3.24</v>
      </c>
      <c r="K2">
        <v>28.74</v>
      </c>
      <c r="L2">
        <v>92.16</v>
      </c>
      <c r="M2">
        <v>15.4</v>
      </c>
      <c r="O2">
        <v>28.19</v>
      </c>
      <c r="P2">
        <v>0.80620000000000003</v>
      </c>
      <c r="Q2">
        <v>7.12</v>
      </c>
      <c r="S2">
        <v>3.68</v>
      </c>
      <c r="T2">
        <v>6.1</v>
      </c>
      <c r="U2">
        <v>50</v>
      </c>
      <c r="V2">
        <v>98.38</v>
      </c>
      <c r="X2">
        <v>50</v>
      </c>
      <c r="Y2">
        <v>50</v>
      </c>
      <c r="Z2">
        <v>70.930000000000007</v>
      </c>
      <c r="AA2">
        <v>0</v>
      </c>
      <c r="AB2">
        <v>50</v>
      </c>
      <c r="AC2">
        <v>50</v>
      </c>
      <c r="AE2">
        <v>12.09</v>
      </c>
      <c r="AH2">
        <v>21.96</v>
      </c>
      <c r="AI2">
        <v>22.63</v>
      </c>
      <c r="AK2">
        <v>50</v>
      </c>
      <c r="AL2">
        <v>3.3450000000000002</v>
      </c>
      <c r="AM2">
        <v>3.3450000000000002</v>
      </c>
      <c r="AN2">
        <v>378.8</v>
      </c>
      <c r="AP2">
        <v>0.38</v>
      </c>
      <c r="AQ2">
        <v>75.760000000000005</v>
      </c>
      <c r="AR2">
        <v>1857</v>
      </c>
      <c r="AS2">
        <v>0.99</v>
      </c>
      <c r="AT2">
        <v>156</v>
      </c>
      <c r="AU2">
        <v>0.88</v>
      </c>
      <c r="AV2">
        <v>1855</v>
      </c>
      <c r="AW2">
        <v>0.98</v>
      </c>
    </row>
    <row r="3" spans="1:49" x14ac:dyDescent="0.3">
      <c r="A3" s="4" t="str">
        <f>"Chemistry 1"</f>
        <v>Chemistry 1</v>
      </c>
      <c r="B3" s="3" t="s">
        <v>2</v>
      </c>
      <c r="C3" s="3" t="s">
        <v>161</v>
      </c>
      <c r="D3">
        <v>2</v>
      </c>
      <c r="E3" s="3" t="s">
        <v>279</v>
      </c>
      <c r="F3" s="3">
        <v>6.33</v>
      </c>
      <c r="G3" s="3">
        <v>19.28</v>
      </c>
      <c r="H3" s="3">
        <v>2.8</v>
      </c>
      <c r="I3" s="3">
        <v>99.18</v>
      </c>
      <c r="J3" s="3">
        <v>9.4600000000000009</v>
      </c>
      <c r="K3" s="3">
        <v>50</v>
      </c>
      <c r="L3" s="3">
        <v>66.13</v>
      </c>
      <c r="M3" s="3">
        <v>1.8</v>
      </c>
      <c r="N3" s="3">
        <v>15.55</v>
      </c>
      <c r="O3" s="3">
        <v>28.19</v>
      </c>
      <c r="P3" s="3">
        <v>0.80620000000000003</v>
      </c>
      <c r="Q3" s="3"/>
      <c r="R3" s="3">
        <v>1.994</v>
      </c>
      <c r="S3" s="3">
        <v>3.68</v>
      </c>
      <c r="T3" s="3">
        <v>6.1</v>
      </c>
      <c r="U3" s="3"/>
      <c r="V3" s="3"/>
      <c r="W3" s="3"/>
      <c r="X3" s="3"/>
      <c r="Y3" s="3"/>
      <c r="Z3" s="3"/>
      <c r="AA3" s="3"/>
      <c r="AB3" s="3">
        <v>17.420000000000002</v>
      </c>
      <c r="AC3" s="3"/>
      <c r="AD3" s="3"/>
      <c r="AE3" s="3">
        <v>12.09</v>
      </c>
      <c r="AF3" s="3"/>
      <c r="AG3" s="3"/>
      <c r="AH3" s="3"/>
      <c r="AI3" s="3">
        <v>22.63</v>
      </c>
      <c r="AJ3" s="3"/>
      <c r="AK3" s="3"/>
      <c r="AL3" s="3">
        <v>3.3450000000000002</v>
      </c>
      <c r="AM3" s="3">
        <v>3.3450000000000002</v>
      </c>
      <c r="AN3" s="3">
        <v>378.8</v>
      </c>
      <c r="AO3" s="3"/>
      <c r="AP3" s="3">
        <v>0.38</v>
      </c>
      <c r="AQ3" s="3">
        <v>75.760000000000005</v>
      </c>
      <c r="AR3" s="3">
        <v>1857</v>
      </c>
      <c r="AS3" s="3">
        <v>0.99</v>
      </c>
      <c r="AT3" s="3">
        <v>156</v>
      </c>
      <c r="AU3" s="3">
        <v>0.88</v>
      </c>
      <c r="AV3" s="3">
        <v>1855</v>
      </c>
      <c r="AW3" s="3">
        <v>0.98</v>
      </c>
    </row>
    <row r="4" spans="1:49" x14ac:dyDescent="0.3">
      <c r="A4" s="1" t="str">
        <f>"Chemistry 2"</f>
        <v>Chemistry 2</v>
      </c>
      <c r="B4" t="s">
        <v>31</v>
      </c>
      <c r="C4" s="1" t="s">
        <v>224</v>
      </c>
      <c r="D4">
        <v>1</v>
      </c>
      <c r="F4">
        <v>10.68</v>
      </c>
      <c r="G4">
        <v>50</v>
      </c>
      <c r="I4">
        <v>96.97</v>
      </c>
      <c r="J4">
        <v>28.66</v>
      </c>
      <c r="K4">
        <v>50</v>
      </c>
      <c r="L4">
        <v>71.86</v>
      </c>
      <c r="M4">
        <v>1.7</v>
      </c>
      <c r="Q4">
        <v>50</v>
      </c>
      <c r="U4">
        <v>50</v>
      </c>
      <c r="V4">
        <v>57.4</v>
      </c>
      <c r="X4">
        <v>50</v>
      </c>
      <c r="Y4">
        <v>50</v>
      </c>
      <c r="Z4">
        <v>24.14</v>
      </c>
      <c r="AA4">
        <v>0</v>
      </c>
      <c r="AB4">
        <v>50</v>
      </c>
      <c r="AC4">
        <v>50</v>
      </c>
      <c r="AH4">
        <v>50</v>
      </c>
      <c r="AK4">
        <v>50</v>
      </c>
      <c r="AL4">
        <v>3.5550000000000002</v>
      </c>
      <c r="AM4">
        <v>3.5550000000000002</v>
      </c>
      <c r="AN4">
        <v>409.2</v>
      </c>
    </row>
    <row r="5" spans="1:49" x14ac:dyDescent="0.3">
      <c r="A5" s="1" t="str">
        <f>"Chemistry 3"</f>
        <v>Chemistry 3</v>
      </c>
      <c r="B5" t="s">
        <v>32</v>
      </c>
      <c r="C5" s="1" t="s">
        <v>225</v>
      </c>
      <c r="D5">
        <v>1</v>
      </c>
      <c r="F5">
        <v>2.5099999999999998</v>
      </c>
      <c r="G5">
        <v>24.79</v>
      </c>
      <c r="I5">
        <v>104.4</v>
      </c>
      <c r="J5">
        <v>14.79</v>
      </c>
      <c r="K5">
        <v>50</v>
      </c>
      <c r="L5">
        <v>83.92</v>
      </c>
      <c r="M5">
        <v>1.1000000000000001</v>
      </c>
      <c r="Q5">
        <v>1.75</v>
      </c>
      <c r="U5">
        <v>16.8</v>
      </c>
      <c r="V5">
        <v>115.6</v>
      </c>
      <c r="X5">
        <v>19.760000000000002</v>
      </c>
      <c r="Y5">
        <v>35.1</v>
      </c>
      <c r="Z5">
        <v>170.1</v>
      </c>
      <c r="AA5">
        <v>1.4</v>
      </c>
      <c r="AB5">
        <v>15.99</v>
      </c>
      <c r="AC5">
        <v>50</v>
      </c>
      <c r="AH5">
        <v>4.32</v>
      </c>
      <c r="AK5">
        <v>27.35</v>
      </c>
      <c r="AL5">
        <v>4.0679999999999996</v>
      </c>
      <c r="AM5">
        <v>2.3889999999999998</v>
      </c>
      <c r="AN5">
        <v>363.4</v>
      </c>
    </row>
    <row r="6" spans="1:49" x14ac:dyDescent="0.3">
      <c r="A6" s="1" t="str">
        <f>"Chemistry 4"</f>
        <v>Chemistry 4</v>
      </c>
      <c r="B6" t="s">
        <v>32</v>
      </c>
      <c r="C6" s="1" t="s">
        <v>225</v>
      </c>
      <c r="D6">
        <v>2</v>
      </c>
      <c r="F6">
        <v>20.88</v>
      </c>
      <c r="G6">
        <v>50</v>
      </c>
      <c r="H6">
        <v>2.4</v>
      </c>
      <c r="I6">
        <v>72.73</v>
      </c>
      <c r="J6">
        <v>50</v>
      </c>
      <c r="K6">
        <v>50</v>
      </c>
      <c r="L6">
        <v>53.83</v>
      </c>
      <c r="N6">
        <v>25.54</v>
      </c>
      <c r="O6">
        <v>54.06</v>
      </c>
      <c r="P6">
        <v>2.5299999999999998</v>
      </c>
      <c r="R6">
        <v>33.42</v>
      </c>
      <c r="S6">
        <v>63.02</v>
      </c>
      <c r="T6">
        <v>1.9</v>
      </c>
      <c r="AB6">
        <v>50</v>
      </c>
      <c r="AE6">
        <v>64</v>
      </c>
      <c r="AI6">
        <v>64</v>
      </c>
      <c r="AL6">
        <v>4.0679999999999996</v>
      </c>
      <c r="AM6">
        <v>2.3889999999999998</v>
      </c>
      <c r="AN6">
        <v>363.4</v>
      </c>
      <c r="AP6">
        <v>41.08</v>
      </c>
      <c r="AQ6">
        <v>79.97</v>
      </c>
      <c r="AR6">
        <v>1006</v>
      </c>
      <c r="AS6">
        <v>0.98</v>
      </c>
      <c r="AT6">
        <v>257.5</v>
      </c>
      <c r="AU6">
        <v>0.92</v>
      </c>
      <c r="AV6">
        <v>2897</v>
      </c>
      <c r="AW6">
        <v>0.98</v>
      </c>
    </row>
    <row r="7" spans="1:49" x14ac:dyDescent="0.3">
      <c r="A7" s="1" t="str">
        <f>"Chemistry 5"</f>
        <v>Chemistry 5</v>
      </c>
      <c r="B7" t="s">
        <v>33</v>
      </c>
      <c r="C7" s="1" t="s">
        <v>172</v>
      </c>
      <c r="D7">
        <v>1</v>
      </c>
      <c r="E7">
        <v>18</v>
      </c>
      <c r="F7">
        <v>1.1100000000000001</v>
      </c>
      <c r="G7">
        <v>3.01</v>
      </c>
      <c r="I7">
        <v>101.9</v>
      </c>
      <c r="J7">
        <v>3.67</v>
      </c>
      <c r="K7">
        <v>50</v>
      </c>
      <c r="L7">
        <v>79.98</v>
      </c>
      <c r="M7">
        <v>1.8</v>
      </c>
      <c r="Q7">
        <v>4.24</v>
      </c>
      <c r="U7">
        <v>50</v>
      </c>
      <c r="V7">
        <v>90.94</v>
      </c>
      <c r="X7">
        <v>50</v>
      </c>
      <c r="Y7">
        <v>50</v>
      </c>
      <c r="Z7">
        <v>47.49</v>
      </c>
      <c r="AA7">
        <v>0</v>
      </c>
      <c r="AB7">
        <v>6.69</v>
      </c>
      <c r="AC7">
        <v>4.1399999999999997</v>
      </c>
      <c r="AH7">
        <v>0.91</v>
      </c>
      <c r="AK7">
        <v>50</v>
      </c>
      <c r="AL7">
        <v>3.0289999999999999</v>
      </c>
      <c r="AM7">
        <v>3.0289999999999999</v>
      </c>
      <c r="AN7">
        <v>286.3</v>
      </c>
    </row>
    <row r="8" spans="1:49" x14ac:dyDescent="0.3">
      <c r="A8" s="1" t="str">
        <f>"Chemistry 6"</f>
        <v>Chemistry 6</v>
      </c>
      <c r="B8" t="s">
        <v>34</v>
      </c>
      <c r="C8" s="1" t="s">
        <v>159</v>
      </c>
      <c r="D8">
        <v>1</v>
      </c>
      <c r="E8">
        <v>5</v>
      </c>
      <c r="F8">
        <v>1.1599999999999999</v>
      </c>
      <c r="G8">
        <v>3.77</v>
      </c>
      <c r="I8">
        <v>104.8</v>
      </c>
      <c r="J8">
        <v>3.16</v>
      </c>
      <c r="K8">
        <v>21.91</v>
      </c>
      <c r="L8">
        <v>102.5</v>
      </c>
      <c r="M8">
        <v>8.1</v>
      </c>
      <c r="Q8">
        <v>2.4500000000000002</v>
      </c>
      <c r="U8">
        <v>20.58</v>
      </c>
      <c r="V8">
        <v>100.3</v>
      </c>
      <c r="X8">
        <v>50</v>
      </c>
      <c r="Y8">
        <v>50</v>
      </c>
      <c r="Z8">
        <v>55.62</v>
      </c>
      <c r="AA8">
        <v>0</v>
      </c>
      <c r="AB8">
        <v>25.63</v>
      </c>
      <c r="AC8">
        <v>24.59</v>
      </c>
      <c r="AH8">
        <v>1.8</v>
      </c>
      <c r="AK8">
        <v>50</v>
      </c>
      <c r="AL8">
        <v>2.7149999999999999</v>
      </c>
      <c r="AM8">
        <v>2.7149999999999999</v>
      </c>
      <c r="AN8">
        <v>344.4</v>
      </c>
    </row>
    <row r="9" spans="1:49" x14ac:dyDescent="0.3">
      <c r="A9" s="1" t="str">
        <f>"Chemistry 7"</f>
        <v>Chemistry 7</v>
      </c>
      <c r="B9" t="s">
        <v>35</v>
      </c>
      <c r="C9" s="1" t="s">
        <v>197</v>
      </c>
      <c r="D9">
        <v>1</v>
      </c>
      <c r="E9">
        <v>44</v>
      </c>
      <c r="F9">
        <v>6.51</v>
      </c>
      <c r="G9">
        <v>50</v>
      </c>
      <c r="I9">
        <v>99.26</v>
      </c>
      <c r="J9">
        <v>15.42</v>
      </c>
      <c r="K9">
        <v>50</v>
      </c>
      <c r="L9">
        <v>93.53</v>
      </c>
      <c r="M9">
        <v>3.2</v>
      </c>
      <c r="Q9">
        <v>3.45</v>
      </c>
      <c r="U9">
        <v>48.58</v>
      </c>
      <c r="V9">
        <v>97.78</v>
      </c>
      <c r="X9">
        <v>23.68</v>
      </c>
      <c r="Y9">
        <v>50</v>
      </c>
      <c r="Z9">
        <v>83.4</v>
      </c>
      <c r="AA9">
        <v>1.2</v>
      </c>
      <c r="AB9">
        <v>50</v>
      </c>
      <c r="AC9">
        <v>50</v>
      </c>
      <c r="AH9">
        <v>10.93</v>
      </c>
      <c r="AK9">
        <v>28.63</v>
      </c>
      <c r="AL9">
        <v>5.1509999999999998</v>
      </c>
      <c r="AM9">
        <v>2.5209999999999999</v>
      </c>
      <c r="AN9">
        <v>335.4</v>
      </c>
    </row>
    <row r="10" spans="1:49" x14ac:dyDescent="0.3">
      <c r="A10" s="1" t="str">
        <f>"Chemistry 8"</f>
        <v>Chemistry 8</v>
      </c>
      <c r="B10" t="s">
        <v>36</v>
      </c>
      <c r="C10" t="s">
        <v>160</v>
      </c>
      <c r="D10">
        <v>1</v>
      </c>
      <c r="E10">
        <v>6</v>
      </c>
      <c r="F10">
        <v>0.62</v>
      </c>
      <c r="G10">
        <v>1.68</v>
      </c>
      <c r="H10">
        <v>14.3</v>
      </c>
      <c r="I10">
        <v>103.9</v>
      </c>
      <c r="J10">
        <v>3.13</v>
      </c>
      <c r="K10">
        <v>50</v>
      </c>
      <c r="L10">
        <v>101.8</v>
      </c>
      <c r="M10">
        <v>5.0999999999999996</v>
      </c>
      <c r="O10">
        <v>6.8040000000000003</v>
      </c>
      <c r="P10">
        <v>4.7190000000000003</v>
      </c>
      <c r="Q10">
        <v>0.24</v>
      </c>
      <c r="S10">
        <v>4.8209999999999997</v>
      </c>
      <c r="T10">
        <v>7.5</v>
      </c>
      <c r="U10">
        <v>12.64</v>
      </c>
      <c r="V10">
        <v>95.93</v>
      </c>
      <c r="X10">
        <v>35.340000000000003</v>
      </c>
      <c r="Y10">
        <v>50</v>
      </c>
      <c r="Z10">
        <v>65.97</v>
      </c>
      <c r="AA10">
        <v>1.4</v>
      </c>
      <c r="AB10">
        <v>15.95</v>
      </c>
      <c r="AC10">
        <v>14.99</v>
      </c>
      <c r="AE10">
        <v>15.1</v>
      </c>
      <c r="AH10">
        <v>1.33</v>
      </c>
      <c r="AI10">
        <v>8</v>
      </c>
      <c r="AK10">
        <v>50</v>
      </c>
      <c r="AL10">
        <v>3.101</v>
      </c>
      <c r="AM10">
        <v>3.101</v>
      </c>
      <c r="AN10">
        <v>358.4</v>
      </c>
      <c r="AP10">
        <v>8.35</v>
      </c>
      <c r="AQ10">
        <v>71.680000000000007</v>
      </c>
      <c r="AR10">
        <v>410.8</v>
      </c>
      <c r="AS10">
        <v>0.95</v>
      </c>
      <c r="AT10">
        <v>95</v>
      </c>
      <c r="AU10">
        <v>0.81</v>
      </c>
      <c r="AV10">
        <v>2047</v>
      </c>
      <c r="AW10">
        <v>0.98</v>
      </c>
    </row>
    <row r="11" spans="1:49" x14ac:dyDescent="0.3">
      <c r="A11" s="1" t="str">
        <f>"Chemistry 9"</f>
        <v>Chemistry 9</v>
      </c>
      <c r="B11" t="s">
        <v>36</v>
      </c>
      <c r="C11" t="s">
        <v>160</v>
      </c>
      <c r="D11">
        <v>2</v>
      </c>
      <c r="E11" s="3" t="s">
        <v>276</v>
      </c>
      <c r="F11">
        <v>1.98</v>
      </c>
      <c r="G11">
        <v>6.5</v>
      </c>
      <c r="I11">
        <v>104.9</v>
      </c>
      <c r="J11">
        <v>3.66</v>
      </c>
      <c r="K11">
        <v>50</v>
      </c>
      <c r="L11">
        <v>80.22</v>
      </c>
      <c r="M11">
        <v>7.7</v>
      </c>
      <c r="N11">
        <v>3.1970000000000001</v>
      </c>
      <c r="R11">
        <v>2.02</v>
      </c>
      <c r="AB11">
        <v>28.33</v>
      </c>
      <c r="AL11">
        <v>3.101</v>
      </c>
      <c r="AM11">
        <v>3.101</v>
      </c>
      <c r="AN11">
        <v>358.4</v>
      </c>
      <c r="AP11">
        <v>8.35</v>
      </c>
      <c r="AQ11">
        <v>71.680000000000007</v>
      </c>
      <c r="AR11">
        <v>410.8</v>
      </c>
      <c r="AS11">
        <v>0.95</v>
      </c>
      <c r="AT11">
        <v>95</v>
      </c>
      <c r="AU11">
        <v>0.81</v>
      </c>
      <c r="AV11">
        <v>2047</v>
      </c>
      <c r="AW11">
        <v>0.98</v>
      </c>
    </row>
    <row r="12" spans="1:49" x14ac:dyDescent="0.3">
      <c r="A12" s="1" t="str">
        <f>"Chemistry 10"</f>
        <v>Chemistry 10</v>
      </c>
      <c r="B12" t="s">
        <v>37</v>
      </c>
      <c r="C12" s="1" t="s">
        <v>158</v>
      </c>
      <c r="D12">
        <v>1</v>
      </c>
      <c r="E12">
        <v>4</v>
      </c>
      <c r="F12">
        <v>1.8</v>
      </c>
      <c r="G12">
        <v>4.1500000000000004</v>
      </c>
      <c r="I12">
        <v>104.4</v>
      </c>
      <c r="J12">
        <v>2.5299999999999998</v>
      </c>
      <c r="K12">
        <v>5.25</v>
      </c>
      <c r="L12">
        <v>101.6</v>
      </c>
      <c r="M12">
        <v>16.8</v>
      </c>
      <c r="Q12">
        <v>8.5299999999999994</v>
      </c>
      <c r="U12">
        <v>50</v>
      </c>
      <c r="V12">
        <v>103.1</v>
      </c>
      <c r="X12">
        <v>45.75</v>
      </c>
      <c r="Y12">
        <v>50</v>
      </c>
      <c r="Z12">
        <v>66.790000000000006</v>
      </c>
      <c r="AA12">
        <v>1.1000000000000001</v>
      </c>
      <c r="AB12">
        <v>42.46</v>
      </c>
      <c r="AC12">
        <v>50</v>
      </c>
      <c r="AH12">
        <v>11.02</v>
      </c>
      <c r="AK12">
        <v>50</v>
      </c>
      <c r="AL12">
        <v>2.8679999999999999</v>
      </c>
      <c r="AM12">
        <v>1.8009999999999999</v>
      </c>
      <c r="AN12">
        <v>278.39999999999998</v>
      </c>
    </row>
    <row r="13" spans="1:49" x14ac:dyDescent="0.3">
      <c r="A13" s="1" t="str">
        <f>"Chemistry 11"</f>
        <v>Chemistry 11</v>
      </c>
      <c r="B13" t="s">
        <v>38</v>
      </c>
      <c r="C13" s="1" t="s">
        <v>171</v>
      </c>
      <c r="D13">
        <v>1</v>
      </c>
      <c r="E13">
        <v>17</v>
      </c>
      <c r="F13">
        <v>9.34</v>
      </c>
      <c r="G13">
        <v>50</v>
      </c>
      <c r="I13">
        <v>104.4</v>
      </c>
      <c r="J13">
        <v>14.93</v>
      </c>
      <c r="K13">
        <v>49.23</v>
      </c>
      <c r="L13">
        <v>99.43</v>
      </c>
      <c r="M13">
        <v>3.3</v>
      </c>
      <c r="Q13">
        <v>14.3</v>
      </c>
      <c r="U13">
        <v>50</v>
      </c>
      <c r="V13">
        <v>96.55</v>
      </c>
      <c r="X13">
        <v>50</v>
      </c>
      <c r="Y13">
        <v>50</v>
      </c>
      <c r="Z13">
        <v>41.21</v>
      </c>
      <c r="AA13">
        <v>0</v>
      </c>
      <c r="AB13">
        <v>50</v>
      </c>
      <c r="AC13">
        <v>50</v>
      </c>
      <c r="AH13">
        <v>15.76</v>
      </c>
      <c r="AK13">
        <v>50</v>
      </c>
      <c r="AL13">
        <v>3.0150000000000001</v>
      </c>
      <c r="AM13">
        <v>2.2789999999999999</v>
      </c>
      <c r="AN13">
        <v>300.39999999999998</v>
      </c>
    </row>
    <row r="14" spans="1:49" x14ac:dyDescent="0.3">
      <c r="A14" s="4" t="str">
        <f>"Chemistry 12"</f>
        <v>Chemistry 12</v>
      </c>
      <c r="B14" s="3" t="s">
        <v>39</v>
      </c>
      <c r="C14" s="2" t="s">
        <v>214</v>
      </c>
      <c r="D14">
        <v>2</v>
      </c>
      <c r="E14" s="3" t="s">
        <v>277</v>
      </c>
      <c r="F14" s="3">
        <v>0.71</v>
      </c>
      <c r="G14" s="3">
        <v>1.83</v>
      </c>
      <c r="H14" s="3"/>
      <c r="I14" s="3">
        <v>103.9</v>
      </c>
      <c r="J14" s="3">
        <v>2.79</v>
      </c>
      <c r="K14" s="3">
        <v>50</v>
      </c>
      <c r="L14" s="3">
        <v>90.87</v>
      </c>
      <c r="M14" s="3">
        <v>2.1</v>
      </c>
      <c r="N14">
        <v>3.5910000000000002</v>
      </c>
      <c r="O14" s="3"/>
      <c r="P14" s="3"/>
      <c r="Q14" s="3">
        <v>50</v>
      </c>
      <c r="R14">
        <v>1.4379999999999999</v>
      </c>
      <c r="S14" s="3"/>
      <c r="T14" s="3"/>
      <c r="U14" s="3">
        <v>50</v>
      </c>
      <c r="V14" s="3">
        <v>95.56</v>
      </c>
      <c r="W14" s="3"/>
      <c r="X14" s="3">
        <v>50</v>
      </c>
      <c r="Y14" s="3">
        <v>50</v>
      </c>
      <c r="Z14" s="3">
        <v>42.18</v>
      </c>
      <c r="AA14" s="3">
        <v>0</v>
      </c>
      <c r="AB14" s="3">
        <v>5.9</v>
      </c>
      <c r="AC14" s="3">
        <v>8.93</v>
      </c>
      <c r="AD14" s="3"/>
      <c r="AE14" s="3"/>
      <c r="AF14" s="3"/>
      <c r="AG14" s="3"/>
      <c r="AH14" s="3">
        <v>0.12</v>
      </c>
      <c r="AI14" s="3"/>
      <c r="AJ14" s="3"/>
      <c r="AK14" s="3">
        <v>50</v>
      </c>
      <c r="AL14" s="3">
        <v>3.6</v>
      </c>
      <c r="AM14" s="3">
        <v>3.6</v>
      </c>
      <c r="AN14" s="3">
        <v>318.3</v>
      </c>
      <c r="AO14" s="3"/>
      <c r="AP14" s="3"/>
      <c r="AQ14" s="3"/>
      <c r="AR14" s="3"/>
      <c r="AS14" s="3"/>
      <c r="AT14" s="3"/>
      <c r="AU14" s="3"/>
      <c r="AV14" s="3"/>
      <c r="AW14" s="3"/>
    </row>
    <row r="15" spans="1:49" x14ac:dyDescent="0.3">
      <c r="A15" s="1" t="str">
        <f>"Chemistry 13"</f>
        <v>Chemistry 13</v>
      </c>
      <c r="B15" t="s">
        <v>39</v>
      </c>
      <c r="C15" t="s">
        <v>214</v>
      </c>
      <c r="D15">
        <v>1</v>
      </c>
      <c r="E15">
        <v>61</v>
      </c>
      <c r="F15">
        <v>2.4500000000000002</v>
      </c>
      <c r="G15">
        <v>5.13</v>
      </c>
      <c r="H15">
        <v>4.8</v>
      </c>
      <c r="I15">
        <v>103.4</v>
      </c>
      <c r="J15">
        <v>5.94</v>
      </c>
      <c r="K15">
        <v>50</v>
      </c>
      <c r="L15">
        <v>76.400000000000006</v>
      </c>
      <c r="M15">
        <v>2</v>
      </c>
      <c r="O15">
        <v>7.56</v>
      </c>
      <c r="P15">
        <v>1.091</v>
      </c>
      <c r="S15">
        <v>3.6190000000000002</v>
      </c>
      <c r="T15">
        <v>2.75</v>
      </c>
      <c r="AB15">
        <v>11.84</v>
      </c>
      <c r="AE15">
        <v>3.96</v>
      </c>
      <c r="AI15">
        <v>8</v>
      </c>
      <c r="AL15">
        <v>3.6</v>
      </c>
      <c r="AM15">
        <v>3.6</v>
      </c>
      <c r="AN15">
        <v>318.3</v>
      </c>
      <c r="AP15">
        <v>0.38</v>
      </c>
      <c r="AQ15">
        <v>72.87</v>
      </c>
      <c r="AR15">
        <v>354.5</v>
      </c>
      <c r="AS15">
        <v>0.94</v>
      </c>
      <c r="AT15">
        <v>150.5</v>
      </c>
      <c r="AU15">
        <v>0.87</v>
      </c>
      <c r="AV15">
        <v>1350</v>
      </c>
      <c r="AW15">
        <v>0.97</v>
      </c>
    </row>
    <row r="16" spans="1:49" x14ac:dyDescent="0.3">
      <c r="A16" s="1" t="str">
        <f>"Chemistry 14"</f>
        <v>Chemistry 14</v>
      </c>
      <c r="B16" t="s">
        <v>40</v>
      </c>
      <c r="C16" s="1" t="s">
        <v>226</v>
      </c>
      <c r="D16">
        <v>1</v>
      </c>
      <c r="F16">
        <v>7.73</v>
      </c>
      <c r="G16">
        <v>11.44</v>
      </c>
      <c r="I16">
        <v>100.6</v>
      </c>
      <c r="J16">
        <v>9.3800000000000008</v>
      </c>
      <c r="K16">
        <v>14.92</v>
      </c>
      <c r="L16">
        <v>100.5</v>
      </c>
      <c r="M16">
        <v>5.3</v>
      </c>
      <c r="Q16">
        <v>4.1900000000000004</v>
      </c>
      <c r="U16">
        <v>30.67</v>
      </c>
      <c r="V16">
        <v>99.74</v>
      </c>
      <c r="X16">
        <v>50</v>
      </c>
      <c r="Y16">
        <v>50</v>
      </c>
      <c r="Z16">
        <v>60.62</v>
      </c>
      <c r="AA16">
        <v>0</v>
      </c>
      <c r="AB16">
        <v>50</v>
      </c>
      <c r="AC16">
        <v>50</v>
      </c>
      <c r="AH16">
        <v>50</v>
      </c>
      <c r="AK16">
        <v>50</v>
      </c>
      <c r="AL16">
        <v>4.1529999999999996</v>
      </c>
      <c r="AM16">
        <v>2.8460000000000001</v>
      </c>
      <c r="AN16">
        <v>439.6</v>
      </c>
    </row>
    <row r="17" spans="1:49" x14ac:dyDescent="0.3">
      <c r="A17" s="1" t="str">
        <f>"Chemistry 15"</f>
        <v>Chemistry 15</v>
      </c>
      <c r="B17" t="s">
        <v>41</v>
      </c>
      <c r="C17" s="1" t="s">
        <v>153</v>
      </c>
      <c r="D17">
        <v>1</v>
      </c>
      <c r="F17">
        <v>3.61</v>
      </c>
      <c r="G17">
        <v>23.31</v>
      </c>
      <c r="I17">
        <v>107.6</v>
      </c>
      <c r="J17">
        <v>6.51</v>
      </c>
      <c r="K17">
        <v>15.68</v>
      </c>
      <c r="L17">
        <v>103.8</v>
      </c>
      <c r="M17">
        <v>3.8</v>
      </c>
      <c r="Q17">
        <v>13</v>
      </c>
      <c r="U17">
        <v>50</v>
      </c>
      <c r="V17">
        <v>98.06</v>
      </c>
      <c r="X17">
        <v>50</v>
      </c>
      <c r="Y17">
        <v>50</v>
      </c>
      <c r="Z17">
        <v>60.17</v>
      </c>
      <c r="AA17">
        <v>0</v>
      </c>
      <c r="AB17">
        <v>24.56</v>
      </c>
      <c r="AC17">
        <v>50</v>
      </c>
      <c r="AH17">
        <v>28.93</v>
      </c>
      <c r="AK17">
        <v>50</v>
      </c>
      <c r="AL17">
        <v>3.0030000000000001</v>
      </c>
      <c r="AM17">
        <v>1.91</v>
      </c>
      <c r="AN17">
        <v>280.39999999999998</v>
      </c>
    </row>
    <row r="18" spans="1:49" x14ac:dyDescent="0.3">
      <c r="A18" s="1" t="str">
        <f>"Chemistry 16"</f>
        <v>Chemistry 16</v>
      </c>
      <c r="B18" t="s">
        <v>42</v>
      </c>
      <c r="C18" s="1" t="s">
        <v>157</v>
      </c>
      <c r="D18">
        <v>1</v>
      </c>
      <c r="E18">
        <v>2</v>
      </c>
      <c r="F18">
        <v>6.5</v>
      </c>
      <c r="G18">
        <v>50</v>
      </c>
      <c r="I18">
        <v>107.8</v>
      </c>
      <c r="J18">
        <v>8.39</v>
      </c>
      <c r="K18">
        <v>12.85</v>
      </c>
      <c r="L18">
        <v>104.5</v>
      </c>
      <c r="M18">
        <v>6</v>
      </c>
      <c r="Q18">
        <v>5.79</v>
      </c>
      <c r="U18">
        <v>50</v>
      </c>
      <c r="V18">
        <v>93.58</v>
      </c>
      <c r="X18">
        <v>16.059999999999999</v>
      </c>
      <c r="Y18">
        <v>50</v>
      </c>
      <c r="Z18">
        <v>60.38</v>
      </c>
      <c r="AA18">
        <v>3.1</v>
      </c>
      <c r="AB18">
        <v>50</v>
      </c>
      <c r="AC18">
        <v>50</v>
      </c>
      <c r="AH18">
        <v>50</v>
      </c>
      <c r="AK18">
        <v>50</v>
      </c>
      <c r="AL18">
        <v>4.0019999999999998</v>
      </c>
      <c r="AM18">
        <v>3.1789999999999998</v>
      </c>
      <c r="AN18">
        <v>372.5</v>
      </c>
    </row>
    <row r="19" spans="1:49" x14ac:dyDescent="0.3">
      <c r="A19" s="1" t="str">
        <f>"Chemistry 17"</f>
        <v>Chemistry 17</v>
      </c>
      <c r="B19" t="s">
        <v>43</v>
      </c>
      <c r="C19" s="1" t="s">
        <v>227</v>
      </c>
      <c r="D19">
        <v>1</v>
      </c>
      <c r="F19">
        <v>10.01</v>
      </c>
      <c r="G19">
        <v>50</v>
      </c>
      <c r="I19">
        <v>106.3</v>
      </c>
      <c r="J19">
        <v>15.62</v>
      </c>
      <c r="K19">
        <v>28.85</v>
      </c>
      <c r="L19">
        <v>92.37</v>
      </c>
      <c r="M19">
        <v>2.8</v>
      </c>
      <c r="Q19">
        <v>5.09</v>
      </c>
      <c r="U19">
        <v>45.14</v>
      </c>
      <c r="V19">
        <v>98.08</v>
      </c>
      <c r="X19">
        <v>50</v>
      </c>
      <c r="Y19">
        <v>50</v>
      </c>
      <c r="Z19">
        <v>48.79</v>
      </c>
      <c r="AA19">
        <v>0</v>
      </c>
      <c r="AB19">
        <v>44.1</v>
      </c>
      <c r="AC19">
        <v>50</v>
      </c>
      <c r="AH19">
        <v>22.33</v>
      </c>
      <c r="AK19">
        <v>50</v>
      </c>
      <c r="AL19">
        <v>4.3719999999999999</v>
      </c>
      <c r="AM19">
        <v>2.181</v>
      </c>
      <c r="AN19">
        <v>320.39999999999998</v>
      </c>
    </row>
    <row r="20" spans="1:49" x14ac:dyDescent="0.3">
      <c r="A20" s="1" t="str">
        <f>"Chemistry 18"</f>
        <v>Chemistry 18</v>
      </c>
      <c r="B20" t="s">
        <v>44</v>
      </c>
      <c r="C20" s="1" t="s">
        <v>228</v>
      </c>
      <c r="D20">
        <v>1</v>
      </c>
      <c r="F20">
        <v>13.35</v>
      </c>
      <c r="G20">
        <v>42.24</v>
      </c>
      <c r="I20">
        <v>104.8</v>
      </c>
      <c r="J20">
        <v>28.29</v>
      </c>
      <c r="K20">
        <v>50</v>
      </c>
      <c r="L20">
        <v>78.97</v>
      </c>
      <c r="M20">
        <v>0.8</v>
      </c>
      <c r="Q20">
        <v>50</v>
      </c>
      <c r="U20">
        <v>50</v>
      </c>
      <c r="V20">
        <v>65.290000000000006</v>
      </c>
      <c r="X20">
        <v>50</v>
      </c>
      <c r="Y20">
        <v>50</v>
      </c>
      <c r="Z20">
        <v>13.38</v>
      </c>
      <c r="AA20">
        <v>0</v>
      </c>
      <c r="AB20">
        <v>21.77</v>
      </c>
      <c r="AC20">
        <v>7.3</v>
      </c>
      <c r="AH20">
        <v>42.86</v>
      </c>
      <c r="AK20">
        <v>50</v>
      </c>
      <c r="AL20">
        <v>2.2970000000000002</v>
      </c>
      <c r="AM20">
        <v>2.2970000000000002</v>
      </c>
      <c r="AN20">
        <v>387.4</v>
      </c>
    </row>
    <row r="21" spans="1:49" x14ac:dyDescent="0.3">
      <c r="A21" s="1" t="str">
        <f>"Chemistry 19"</f>
        <v>Chemistry 19</v>
      </c>
      <c r="B21" t="s">
        <v>45</v>
      </c>
      <c r="C21" s="1" t="s">
        <v>229</v>
      </c>
      <c r="D21">
        <v>1</v>
      </c>
      <c r="F21">
        <v>3.88</v>
      </c>
      <c r="G21">
        <v>30.08</v>
      </c>
      <c r="I21">
        <v>105.4</v>
      </c>
      <c r="J21">
        <v>5.0199999999999996</v>
      </c>
      <c r="K21">
        <v>8.76</v>
      </c>
      <c r="L21">
        <v>94.95</v>
      </c>
      <c r="M21">
        <v>4.0999999999999996</v>
      </c>
      <c r="Q21">
        <v>3.6</v>
      </c>
      <c r="U21">
        <v>12.17</v>
      </c>
      <c r="V21">
        <v>99.8</v>
      </c>
      <c r="X21">
        <v>12.22</v>
      </c>
      <c r="Y21">
        <v>37.86</v>
      </c>
      <c r="Z21">
        <v>107.9</v>
      </c>
      <c r="AA21">
        <v>4.0999999999999996</v>
      </c>
      <c r="AB21">
        <v>20.6</v>
      </c>
      <c r="AC21">
        <v>23.23</v>
      </c>
      <c r="AH21">
        <v>50</v>
      </c>
      <c r="AK21">
        <v>50</v>
      </c>
      <c r="AL21">
        <v>3.0819999999999999</v>
      </c>
      <c r="AM21">
        <v>3.0819999999999999</v>
      </c>
      <c r="AN21">
        <v>415.5</v>
      </c>
    </row>
    <row r="22" spans="1:49" x14ac:dyDescent="0.3">
      <c r="A22" s="1" t="str">
        <f>"Chemistry 20"</f>
        <v>Chemistry 20</v>
      </c>
      <c r="B22" t="s">
        <v>46</v>
      </c>
      <c r="C22" s="1" t="s">
        <v>199</v>
      </c>
      <c r="D22">
        <v>1</v>
      </c>
      <c r="E22">
        <v>46</v>
      </c>
      <c r="F22">
        <v>13.22</v>
      </c>
      <c r="G22">
        <v>50</v>
      </c>
      <c r="I22">
        <v>104.8</v>
      </c>
      <c r="J22">
        <v>25.2</v>
      </c>
      <c r="K22">
        <v>50</v>
      </c>
      <c r="L22">
        <v>88.23</v>
      </c>
      <c r="M22">
        <v>2</v>
      </c>
      <c r="Q22">
        <v>1.82</v>
      </c>
      <c r="U22">
        <v>9.93</v>
      </c>
      <c r="V22">
        <v>113.5</v>
      </c>
      <c r="X22">
        <v>5.56</v>
      </c>
      <c r="Y22">
        <v>15.81</v>
      </c>
      <c r="Z22">
        <v>179.2</v>
      </c>
      <c r="AA22">
        <v>9</v>
      </c>
      <c r="AB22">
        <v>50</v>
      </c>
      <c r="AC22">
        <v>31.91</v>
      </c>
      <c r="AH22">
        <v>6.4</v>
      </c>
      <c r="AK22">
        <v>50</v>
      </c>
      <c r="AL22">
        <v>6.6749999999999998</v>
      </c>
      <c r="AM22">
        <v>3.302</v>
      </c>
      <c r="AN22">
        <v>361.5</v>
      </c>
    </row>
    <row r="23" spans="1:49" x14ac:dyDescent="0.3">
      <c r="A23" s="1" t="str">
        <f>"Chemistry 21"</f>
        <v>Chemistry 21</v>
      </c>
      <c r="B23" t="s">
        <v>47</v>
      </c>
      <c r="C23" s="1" t="s">
        <v>230</v>
      </c>
      <c r="D23">
        <v>1</v>
      </c>
      <c r="F23">
        <v>5.88</v>
      </c>
      <c r="G23">
        <v>34.700000000000003</v>
      </c>
      <c r="I23">
        <v>99.75</v>
      </c>
      <c r="J23">
        <v>12.85</v>
      </c>
      <c r="K23">
        <v>50</v>
      </c>
      <c r="L23">
        <v>72.25</v>
      </c>
      <c r="M23">
        <v>3.9</v>
      </c>
      <c r="Q23">
        <v>1.61</v>
      </c>
      <c r="U23">
        <v>3.9</v>
      </c>
      <c r="V23">
        <v>108.1</v>
      </c>
      <c r="X23">
        <v>9.9</v>
      </c>
      <c r="Y23">
        <v>50</v>
      </c>
      <c r="Z23">
        <v>113.9</v>
      </c>
      <c r="AA23">
        <v>5.0999999999999996</v>
      </c>
      <c r="AB23">
        <v>50</v>
      </c>
      <c r="AC23">
        <v>15.52</v>
      </c>
      <c r="AH23">
        <v>4.41</v>
      </c>
      <c r="AK23">
        <v>50</v>
      </c>
      <c r="AL23">
        <v>6.4130000000000003</v>
      </c>
      <c r="AM23">
        <v>4.5979999999999999</v>
      </c>
      <c r="AN23">
        <v>457.6</v>
      </c>
    </row>
    <row r="24" spans="1:49" x14ac:dyDescent="0.3">
      <c r="A24" s="1" t="str">
        <f>"Chemistry 22"</f>
        <v>Chemistry 22</v>
      </c>
      <c r="B24" t="s">
        <v>48</v>
      </c>
      <c r="C24" s="1" t="s">
        <v>231</v>
      </c>
      <c r="D24">
        <v>1</v>
      </c>
      <c r="F24">
        <v>11.14</v>
      </c>
      <c r="G24">
        <v>50</v>
      </c>
      <c r="I24">
        <v>105.9</v>
      </c>
      <c r="J24">
        <v>50</v>
      </c>
      <c r="K24">
        <v>50</v>
      </c>
      <c r="L24">
        <v>67.099999999999994</v>
      </c>
      <c r="M24">
        <v>0.4</v>
      </c>
      <c r="Q24">
        <v>2.67</v>
      </c>
      <c r="U24">
        <v>13.49</v>
      </c>
      <c r="V24">
        <v>106.6</v>
      </c>
      <c r="X24">
        <v>9.3800000000000008</v>
      </c>
      <c r="Y24">
        <v>50</v>
      </c>
      <c r="Z24">
        <v>128</v>
      </c>
      <c r="AA24">
        <v>5.3</v>
      </c>
      <c r="AB24">
        <v>18.84</v>
      </c>
      <c r="AC24">
        <v>21.48</v>
      </c>
      <c r="AH24">
        <v>5.62</v>
      </c>
      <c r="AK24">
        <v>50</v>
      </c>
      <c r="AL24">
        <v>4.7190000000000003</v>
      </c>
      <c r="AM24">
        <v>3.2189999999999999</v>
      </c>
      <c r="AN24">
        <v>333.4</v>
      </c>
    </row>
    <row r="25" spans="1:49" x14ac:dyDescent="0.3">
      <c r="A25" s="1" t="str">
        <f>"Chemistry 23"</f>
        <v>Chemistry 23</v>
      </c>
      <c r="B25" t="s">
        <v>49</v>
      </c>
      <c r="C25" s="1" t="s">
        <v>232</v>
      </c>
      <c r="D25">
        <v>1</v>
      </c>
      <c r="F25">
        <v>24.12</v>
      </c>
      <c r="G25">
        <v>50</v>
      </c>
      <c r="H25">
        <v>2.1</v>
      </c>
      <c r="I25">
        <v>87.46</v>
      </c>
      <c r="J25">
        <v>26.45</v>
      </c>
      <c r="K25">
        <v>50</v>
      </c>
      <c r="L25">
        <v>68.319999999999993</v>
      </c>
      <c r="M25">
        <v>1.9</v>
      </c>
      <c r="Q25">
        <v>2.04</v>
      </c>
      <c r="U25">
        <v>5.24</v>
      </c>
      <c r="V25">
        <v>99.28</v>
      </c>
      <c r="W25">
        <v>24.5</v>
      </c>
      <c r="X25">
        <v>9.43</v>
      </c>
      <c r="Y25">
        <v>50</v>
      </c>
      <c r="Z25">
        <v>70.709999999999994</v>
      </c>
      <c r="AA25">
        <v>5.3</v>
      </c>
      <c r="AB25">
        <v>50</v>
      </c>
      <c r="AC25">
        <v>50</v>
      </c>
      <c r="AH25">
        <v>13.21</v>
      </c>
      <c r="AK25">
        <v>50</v>
      </c>
      <c r="AL25">
        <v>5.4619999999999997</v>
      </c>
      <c r="AM25">
        <v>5.4619999999999997</v>
      </c>
      <c r="AN25">
        <v>399.3</v>
      </c>
    </row>
    <row r="26" spans="1:49" x14ac:dyDescent="0.3">
      <c r="A26" s="1" t="str">
        <f>"Chemistry 24"</f>
        <v>Chemistry 24</v>
      </c>
      <c r="B26" t="s">
        <v>50</v>
      </c>
      <c r="C26" s="1" t="s">
        <v>233</v>
      </c>
      <c r="D26">
        <v>1</v>
      </c>
      <c r="F26">
        <v>9.01</v>
      </c>
      <c r="G26">
        <v>15.27</v>
      </c>
      <c r="H26">
        <v>5.0999999999999996</v>
      </c>
      <c r="I26">
        <v>102.4</v>
      </c>
      <c r="J26">
        <v>9.81</v>
      </c>
      <c r="K26">
        <v>50</v>
      </c>
      <c r="L26">
        <v>86.53</v>
      </c>
      <c r="M26">
        <v>4.7</v>
      </c>
      <c r="Q26">
        <v>4.3099999999999996</v>
      </c>
      <c r="U26">
        <v>7.52</v>
      </c>
      <c r="V26">
        <v>101.6</v>
      </c>
      <c r="W26">
        <v>2.8</v>
      </c>
      <c r="X26">
        <v>9.27</v>
      </c>
      <c r="Y26">
        <v>19.38</v>
      </c>
      <c r="Z26">
        <v>112.8</v>
      </c>
      <c r="AA26">
        <v>1.3</v>
      </c>
      <c r="AB26">
        <v>46.23</v>
      </c>
      <c r="AC26">
        <v>30.05</v>
      </c>
      <c r="AH26">
        <v>14.71</v>
      </c>
      <c r="AK26">
        <v>12.1</v>
      </c>
      <c r="AL26">
        <v>4.5549999999999997</v>
      </c>
      <c r="AM26">
        <v>2.476</v>
      </c>
      <c r="AN26">
        <v>321.39999999999998</v>
      </c>
    </row>
    <row r="27" spans="1:49" x14ac:dyDescent="0.3">
      <c r="A27" s="4" t="str">
        <f>"Chemistry 25"</f>
        <v>Chemistry 25</v>
      </c>
      <c r="B27" s="3" t="s">
        <v>51</v>
      </c>
      <c r="C27" s="2" t="s">
        <v>190</v>
      </c>
      <c r="D27">
        <v>2</v>
      </c>
      <c r="E27" s="3" t="s">
        <v>278</v>
      </c>
      <c r="F27" s="3">
        <v>7.37</v>
      </c>
      <c r="G27" s="3">
        <v>26.39</v>
      </c>
      <c r="H27" s="3">
        <v>6.8</v>
      </c>
      <c r="I27" s="3">
        <v>99.96</v>
      </c>
      <c r="J27" s="3">
        <v>9.24</v>
      </c>
      <c r="K27" s="3">
        <v>50</v>
      </c>
      <c r="L27" s="3">
        <v>76.77</v>
      </c>
      <c r="M27" s="3">
        <v>5.4</v>
      </c>
      <c r="N27" s="3"/>
      <c r="O27" s="3"/>
      <c r="P27" s="3"/>
      <c r="Q27" s="3">
        <v>2.4</v>
      </c>
      <c r="R27" s="3"/>
      <c r="S27" s="3"/>
      <c r="T27" s="3"/>
      <c r="U27" s="3">
        <v>7.13</v>
      </c>
      <c r="V27" s="3">
        <v>101.8</v>
      </c>
      <c r="W27" s="3">
        <v>3.7</v>
      </c>
      <c r="X27" s="3">
        <v>4.7300000000000004</v>
      </c>
      <c r="Y27" s="3">
        <v>12.53</v>
      </c>
      <c r="Z27" s="3">
        <v>114.5</v>
      </c>
      <c r="AA27" s="3">
        <v>1.9</v>
      </c>
      <c r="AB27" s="3">
        <v>50</v>
      </c>
      <c r="AC27" s="3">
        <v>50</v>
      </c>
      <c r="AD27" s="3"/>
      <c r="AE27" s="3"/>
      <c r="AF27" s="3"/>
      <c r="AG27" s="3"/>
      <c r="AH27" s="3">
        <v>11.72</v>
      </c>
      <c r="AI27" s="3"/>
      <c r="AJ27" s="3"/>
      <c r="AK27" s="3">
        <v>8.9</v>
      </c>
      <c r="AL27" s="3">
        <v>4.5919999999999996</v>
      </c>
      <c r="AM27" s="3">
        <v>2.62</v>
      </c>
      <c r="AN27" s="3">
        <v>334.5</v>
      </c>
      <c r="AO27" s="3"/>
      <c r="AP27" s="3"/>
      <c r="AQ27" s="3"/>
      <c r="AR27" s="3"/>
      <c r="AS27" s="3"/>
      <c r="AT27" s="3"/>
      <c r="AU27" s="3"/>
      <c r="AV27" s="3"/>
      <c r="AW27" s="3"/>
    </row>
    <row r="28" spans="1:49" x14ac:dyDescent="0.3">
      <c r="A28" s="1" t="str">
        <f>"Chemistry 26"</f>
        <v>Chemistry 26</v>
      </c>
      <c r="B28" t="s">
        <v>51</v>
      </c>
      <c r="C28" t="s">
        <v>190</v>
      </c>
      <c r="D28">
        <v>1</v>
      </c>
      <c r="E28">
        <v>37</v>
      </c>
      <c r="F28">
        <v>3.2</v>
      </c>
      <c r="G28">
        <v>6.38</v>
      </c>
      <c r="H28">
        <v>9.1999999999999993</v>
      </c>
      <c r="I28">
        <v>107.9</v>
      </c>
      <c r="J28">
        <v>3.99</v>
      </c>
      <c r="K28">
        <v>6.33</v>
      </c>
      <c r="L28">
        <v>101</v>
      </c>
      <c r="M28">
        <v>7.3</v>
      </c>
      <c r="N28">
        <v>6.3860000000000001</v>
      </c>
      <c r="O28">
        <v>13.52</v>
      </c>
      <c r="P28">
        <v>2.298</v>
      </c>
      <c r="R28">
        <v>5.8369999999999997</v>
      </c>
      <c r="S28">
        <v>15.32</v>
      </c>
      <c r="T28">
        <v>2.8</v>
      </c>
      <c r="AB28">
        <v>29.29</v>
      </c>
      <c r="AE28">
        <v>14.74</v>
      </c>
      <c r="AI28">
        <v>45.25</v>
      </c>
      <c r="AL28">
        <v>4.5919999999999996</v>
      </c>
      <c r="AM28">
        <v>2.62</v>
      </c>
      <c r="AN28">
        <v>334.5</v>
      </c>
      <c r="AP28">
        <v>0.33</v>
      </c>
      <c r="AQ28">
        <v>66.89</v>
      </c>
      <c r="AR28">
        <v>1295</v>
      </c>
      <c r="AS28">
        <v>0.98</v>
      </c>
      <c r="AT28">
        <v>188</v>
      </c>
      <c r="AU28">
        <v>0.89</v>
      </c>
      <c r="AV28">
        <v>1991</v>
      </c>
      <c r="AW28">
        <v>0.98</v>
      </c>
    </row>
    <row r="29" spans="1:49" x14ac:dyDescent="0.3">
      <c r="A29" s="1" t="str">
        <f>"Chemistry 27"</f>
        <v>Chemistry 27</v>
      </c>
      <c r="B29" t="s">
        <v>52</v>
      </c>
      <c r="C29" s="1" t="s">
        <v>234</v>
      </c>
      <c r="D29">
        <v>1</v>
      </c>
      <c r="F29">
        <v>7.22</v>
      </c>
      <c r="G29">
        <v>42.25</v>
      </c>
      <c r="H29">
        <v>6.9</v>
      </c>
      <c r="I29">
        <v>95.32</v>
      </c>
      <c r="J29">
        <v>9.77</v>
      </c>
      <c r="K29">
        <v>50</v>
      </c>
      <c r="L29">
        <v>83.43</v>
      </c>
      <c r="M29">
        <v>5.0999999999999996</v>
      </c>
      <c r="Q29">
        <v>2.2400000000000002</v>
      </c>
      <c r="U29">
        <v>13.55</v>
      </c>
      <c r="V29">
        <v>101.9</v>
      </c>
      <c r="W29">
        <v>22.3</v>
      </c>
      <c r="X29">
        <v>10.47</v>
      </c>
      <c r="Y29">
        <v>50</v>
      </c>
      <c r="Z29">
        <v>115.2</v>
      </c>
      <c r="AA29">
        <v>4.8</v>
      </c>
      <c r="AB29">
        <v>50</v>
      </c>
      <c r="AC29">
        <v>50</v>
      </c>
      <c r="AH29">
        <v>23.29</v>
      </c>
      <c r="AK29">
        <v>50</v>
      </c>
      <c r="AL29">
        <v>5.1790000000000003</v>
      </c>
      <c r="AM29">
        <v>2.77</v>
      </c>
      <c r="AN29">
        <v>348.5</v>
      </c>
    </row>
    <row r="30" spans="1:49" x14ac:dyDescent="0.3">
      <c r="A30" s="1" t="str">
        <f>"Chemistry 28"</f>
        <v>Chemistry 28</v>
      </c>
      <c r="B30" t="s">
        <v>53</v>
      </c>
      <c r="C30" s="1" t="s">
        <v>192</v>
      </c>
      <c r="D30">
        <v>1</v>
      </c>
      <c r="E30">
        <v>39</v>
      </c>
      <c r="F30">
        <v>10.15</v>
      </c>
      <c r="G30">
        <v>50</v>
      </c>
      <c r="H30">
        <v>4.9000000000000004</v>
      </c>
      <c r="I30">
        <v>95.82</v>
      </c>
      <c r="J30">
        <v>18.75</v>
      </c>
      <c r="K30">
        <v>50</v>
      </c>
      <c r="L30">
        <v>87.31</v>
      </c>
      <c r="M30">
        <v>2.7</v>
      </c>
      <c r="Q30">
        <v>5.07</v>
      </c>
      <c r="U30">
        <v>20.58</v>
      </c>
      <c r="V30">
        <v>98.81</v>
      </c>
      <c r="W30">
        <v>9.9</v>
      </c>
      <c r="X30">
        <v>10.62</v>
      </c>
      <c r="Y30">
        <v>50</v>
      </c>
      <c r="Z30">
        <v>73.06</v>
      </c>
      <c r="AA30">
        <v>4.7</v>
      </c>
      <c r="AB30">
        <v>50</v>
      </c>
      <c r="AC30">
        <v>39.369999999999997</v>
      </c>
      <c r="AH30">
        <v>15.19</v>
      </c>
      <c r="AK30">
        <v>50</v>
      </c>
      <c r="AL30">
        <v>4.5549999999999997</v>
      </c>
      <c r="AM30">
        <v>2.4249999999999998</v>
      </c>
      <c r="AN30">
        <v>321.39999999999998</v>
      </c>
    </row>
    <row r="31" spans="1:49" x14ac:dyDescent="0.3">
      <c r="A31" s="1" t="str">
        <f>"Chemistry 29"</f>
        <v>Chemistry 29</v>
      </c>
      <c r="B31" t="s">
        <v>54</v>
      </c>
      <c r="C31" s="1" t="s">
        <v>235</v>
      </c>
      <c r="D31">
        <v>1</v>
      </c>
      <c r="F31">
        <v>24.41</v>
      </c>
      <c r="G31">
        <v>50</v>
      </c>
      <c r="H31">
        <v>2</v>
      </c>
      <c r="I31">
        <v>75.59</v>
      </c>
      <c r="J31">
        <v>37.950000000000003</v>
      </c>
      <c r="K31">
        <v>50</v>
      </c>
      <c r="L31">
        <v>56.81</v>
      </c>
      <c r="M31">
        <v>1.3</v>
      </c>
      <c r="Q31">
        <v>3.93</v>
      </c>
      <c r="U31">
        <v>6.96</v>
      </c>
      <c r="V31">
        <v>93.6</v>
      </c>
      <c r="W31">
        <v>12.7</v>
      </c>
      <c r="X31">
        <v>9.3000000000000007</v>
      </c>
      <c r="Y31">
        <v>50</v>
      </c>
      <c r="Z31">
        <v>56.16</v>
      </c>
      <c r="AA31">
        <v>5.4</v>
      </c>
      <c r="AB31">
        <v>50</v>
      </c>
      <c r="AC31">
        <v>50</v>
      </c>
      <c r="AH31">
        <v>50</v>
      </c>
      <c r="AK31">
        <v>50</v>
      </c>
      <c r="AL31">
        <v>3.9220000000000002</v>
      </c>
      <c r="AM31">
        <v>3.9220000000000002</v>
      </c>
      <c r="AN31">
        <v>375.4</v>
      </c>
    </row>
    <row r="32" spans="1:49" x14ac:dyDescent="0.3">
      <c r="A32" s="1" t="str">
        <f>"Chemistry 30"</f>
        <v>Chemistry 30</v>
      </c>
      <c r="B32" t="s">
        <v>55</v>
      </c>
      <c r="C32" s="1" t="s">
        <v>236</v>
      </c>
      <c r="D32">
        <v>1</v>
      </c>
      <c r="F32">
        <v>28.38</v>
      </c>
      <c r="G32">
        <v>50</v>
      </c>
      <c r="H32">
        <v>1.8</v>
      </c>
      <c r="I32">
        <v>82.66</v>
      </c>
      <c r="J32">
        <v>32.880000000000003</v>
      </c>
      <c r="K32">
        <v>50</v>
      </c>
      <c r="L32">
        <v>70.900000000000006</v>
      </c>
      <c r="M32">
        <v>1.5</v>
      </c>
      <c r="Q32">
        <v>3.92</v>
      </c>
      <c r="U32">
        <v>6.48</v>
      </c>
      <c r="V32">
        <v>95.52</v>
      </c>
      <c r="W32">
        <v>12.8</v>
      </c>
      <c r="X32">
        <v>11.23</v>
      </c>
      <c r="Y32">
        <v>50</v>
      </c>
      <c r="Z32">
        <v>57.42</v>
      </c>
      <c r="AA32">
        <v>4.5</v>
      </c>
      <c r="AB32">
        <v>50</v>
      </c>
      <c r="AC32">
        <v>50</v>
      </c>
      <c r="AH32">
        <v>50</v>
      </c>
      <c r="AK32">
        <v>50</v>
      </c>
      <c r="AL32">
        <v>4.202</v>
      </c>
      <c r="AM32">
        <v>4.202</v>
      </c>
      <c r="AN32">
        <v>363.8</v>
      </c>
    </row>
    <row r="33" spans="1:49" x14ac:dyDescent="0.3">
      <c r="A33" s="1" t="str">
        <f>"Chemistry 31"</f>
        <v>Chemistry 31</v>
      </c>
      <c r="B33" t="s">
        <v>56</v>
      </c>
      <c r="C33" s="1" t="s">
        <v>237</v>
      </c>
      <c r="D33">
        <v>1</v>
      </c>
      <c r="F33">
        <v>50</v>
      </c>
      <c r="G33">
        <v>50</v>
      </c>
      <c r="H33">
        <v>0</v>
      </c>
      <c r="I33">
        <v>53.97</v>
      </c>
      <c r="J33">
        <v>50</v>
      </c>
      <c r="K33">
        <v>50</v>
      </c>
      <c r="L33">
        <v>5.44</v>
      </c>
      <c r="Q33">
        <v>10.76</v>
      </c>
      <c r="U33">
        <v>23.72</v>
      </c>
      <c r="V33">
        <v>97.85</v>
      </c>
      <c r="W33">
        <v>2.6</v>
      </c>
      <c r="X33">
        <v>30.66</v>
      </c>
      <c r="Y33">
        <v>50</v>
      </c>
      <c r="Z33">
        <v>70.36</v>
      </c>
      <c r="AA33">
        <v>0.9</v>
      </c>
      <c r="AB33">
        <v>50</v>
      </c>
      <c r="AK33">
        <v>28.13</v>
      </c>
      <c r="AL33">
        <v>4.3689999999999998</v>
      </c>
      <c r="AM33">
        <v>4.3689999999999998</v>
      </c>
      <c r="AN33">
        <v>377.4</v>
      </c>
    </row>
    <row r="34" spans="1:49" x14ac:dyDescent="0.3">
      <c r="A34" s="1" t="str">
        <f>"Chemistry 32"</f>
        <v>Chemistry 32</v>
      </c>
      <c r="B34" t="s">
        <v>57</v>
      </c>
      <c r="C34" s="1" t="s">
        <v>238</v>
      </c>
      <c r="D34">
        <v>1</v>
      </c>
      <c r="F34">
        <v>49.39</v>
      </c>
      <c r="G34">
        <v>50</v>
      </c>
      <c r="H34">
        <v>1</v>
      </c>
      <c r="I34">
        <v>70.14</v>
      </c>
      <c r="J34">
        <v>50</v>
      </c>
      <c r="K34">
        <v>50</v>
      </c>
      <c r="L34">
        <v>28.17</v>
      </c>
      <c r="Q34">
        <v>10.31</v>
      </c>
      <c r="U34">
        <v>15.37</v>
      </c>
      <c r="V34">
        <v>100.4</v>
      </c>
      <c r="W34">
        <v>2.2999999999999998</v>
      </c>
      <c r="X34">
        <v>27.87</v>
      </c>
      <c r="Y34">
        <v>50</v>
      </c>
      <c r="Z34">
        <v>81.44</v>
      </c>
      <c r="AA34">
        <v>0.9</v>
      </c>
      <c r="AB34">
        <v>50</v>
      </c>
      <c r="AK34">
        <v>24.17</v>
      </c>
      <c r="AL34">
        <v>3.891</v>
      </c>
      <c r="AM34">
        <v>3.891</v>
      </c>
      <c r="AN34">
        <v>417.5</v>
      </c>
    </row>
    <row r="35" spans="1:49" x14ac:dyDescent="0.3">
      <c r="A35" s="1" t="str">
        <f>"Chemistry 33"</f>
        <v>Chemistry 33</v>
      </c>
      <c r="B35" t="s">
        <v>58</v>
      </c>
      <c r="C35" s="1" t="s">
        <v>189</v>
      </c>
      <c r="D35">
        <v>1</v>
      </c>
      <c r="E35">
        <v>36</v>
      </c>
      <c r="F35">
        <v>16.149999999999999</v>
      </c>
      <c r="G35">
        <v>50</v>
      </c>
      <c r="H35">
        <v>3.1</v>
      </c>
      <c r="I35">
        <v>94.14</v>
      </c>
      <c r="J35">
        <v>50</v>
      </c>
      <c r="K35">
        <v>50</v>
      </c>
      <c r="L35">
        <v>49.65</v>
      </c>
      <c r="Q35">
        <v>10.68</v>
      </c>
      <c r="U35">
        <v>18.88</v>
      </c>
      <c r="V35">
        <v>102.3</v>
      </c>
      <c r="W35">
        <v>2.7</v>
      </c>
      <c r="X35">
        <v>25.95</v>
      </c>
      <c r="Y35">
        <v>37.64</v>
      </c>
      <c r="Z35">
        <v>116</v>
      </c>
      <c r="AA35">
        <v>1.1000000000000001</v>
      </c>
      <c r="AB35">
        <v>50</v>
      </c>
      <c r="AK35">
        <v>28.47</v>
      </c>
      <c r="AL35">
        <v>4.4640000000000004</v>
      </c>
      <c r="AM35">
        <v>2.456</v>
      </c>
      <c r="AN35">
        <v>351.4</v>
      </c>
    </row>
    <row r="36" spans="1:49" x14ac:dyDescent="0.3">
      <c r="A36" s="1" t="str">
        <f>"Chemistry 34"</f>
        <v>Chemistry 34</v>
      </c>
      <c r="B36" t="s">
        <v>59</v>
      </c>
      <c r="C36" s="1" t="s">
        <v>239</v>
      </c>
      <c r="D36">
        <v>1</v>
      </c>
      <c r="F36">
        <v>16.829999999999998</v>
      </c>
      <c r="G36">
        <v>22.51</v>
      </c>
      <c r="H36">
        <v>3</v>
      </c>
      <c r="I36">
        <v>98.46</v>
      </c>
      <c r="J36">
        <v>18.39</v>
      </c>
      <c r="K36">
        <v>33.96</v>
      </c>
      <c r="L36">
        <v>90.22</v>
      </c>
      <c r="M36">
        <v>2.7</v>
      </c>
      <c r="N36">
        <v>14.76</v>
      </c>
      <c r="O36">
        <v>46.43</v>
      </c>
      <c r="P36">
        <v>4.3449999999999998</v>
      </c>
      <c r="R36">
        <v>6.6390000000000002</v>
      </c>
      <c r="S36">
        <v>14.05</v>
      </c>
      <c r="T36">
        <v>9.75</v>
      </c>
      <c r="AB36">
        <v>50</v>
      </c>
      <c r="AE36">
        <v>64</v>
      </c>
      <c r="AI36">
        <v>64</v>
      </c>
      <c r="AL36">
        <v>3.5059999999999998</v>
      </c>
      <c r="AM36">
        <v>2.5169999999999999</v>
      </c>
      <c r="AN36">
        <v>312.8</v>
      </c>
    </row>
    <row r="37" spans="1:49" x14ac:dyDescent="0.3">
      <c r="A37" s="1" t="str">
        <f>"Chemistry 35"</f>
        <v>Chemistry 35</v>
      </c>
      <c r="B37" t="s">
        <v>60</v>
      </c>
      <c r="C37" s="1" t="s">
        <v>173</v>
      </c>
      <c r="D37">
        <v>1</v>
      </c>
      <c r="E37">
        <v>19</v>
      </c>
      <c r="F37">
        <v>2.71</v>
      </c>
      <c r="G37">
        <v>6.99</v>
      </c>
      <c r="H37">
        <v>3.5</v>
      </c>
      <c r="I37">
        <v>103.7</v>
      </c>
      <c r="J37">
        <v>6.31</v>
      </c>
      <c r="K37">
        <v>50</v>
      </c>
      <c r="L37">
        <v>78.11</v>
      </c>
      <c r="M37">
        <v>1.5</v>
      </c>
      <c r="Q37">
        <v>1.4</v>
      </c>
      <c r="U37">
        <v>2.2400000000000002</v>
      </c>
      <c r="V37">
        <v>97.89</v>
      </c>
      <c r="W37">
        <v>2.2000000000000002</v>
      </c>
      <c r="X37">
        <v>2.88</v>
      </c>
      <c r="Y37">
        <v>50</v>
      </c>
      <c r="Z37">
        <v>59.07</v>
      </c>
      <c r="AA37">
        <v>1.1000000000000001</v>
      </c>
      <c r="AB37">
        <v>9.61</v>
      </c>
      <c r="AD37">
        <v>2.85</v>
      </c>
      <c r="AH37">
        <v>1.05</v>
      </c>
      <c r="AJ37">
        <v>1.1299999999999999</v>
      </c>
      <c r="AK37">
        <v>3.1</v>
      </c>
      <c r="AL37">
        <v>3.6</v>
      </c>
      <c r="AM37">
        <v>3.6</v>
      </c>
      <c r="AN37">
        <v>318.3</v>
      </c>
    </row>
    <row r="38" spans="1:49" x14ac:dyDescent="0.3">
      <c r="A38" s="1" t="str">
        <f>"Chemistry 36"</f>
        <v>Chemistry 36</v>
      </c>
      <c r="B38" t="s">
        <v>61</v>
      </c>
      <c r="C38" s="1" t="s">
        <v>182</v>
      </c>
      <c r="D38">
        <v>1</v>
      </c>
      <c r="E38">
        <v>29</v>
      </c>
      <c r="F38">
        <v>2.31</v>
      </c>
      <c r="G38">
        <v>3.87</v>
      </c>
      <c r="H38">
        <v>4.5999999999999996</v>
      </c>
      <c r="I38">
        <v>105.5</v>
      </c>
      <c r="J38">
        <v>11.2</v>
      </c>
      <c r="K38">
        <v>50</v>
      </c>
      <c r="L38">
        <v>74.44</v>
      </c>
      <c r="M38">
        <v>1</v>
      </c>
      <c r="N38">
        <v>20.3</v>
      </c>
      <c r="O38">
        <v>35.549999999999997</v>
      </c>
      <c r="P38">
        <v>0.88790000000000002</v>
      </c>
      <c r="R38">
        <v>1.2490000000000001</v>
      </c>
      <c r="S38">
        <v>3.1819999999999999</v>
      </c>
      <c r="T38">
        <v>37.57</v>
      </c>
      <c r="AB38">
        <v>10.67</v>
      </c>
      <c r="AE38">
        <v>17.72</v>
      </c>
      <c r="AI38">
        <v>64</v>
      </c>
      <c r="AL38">
        <v>3.5630000000000002</v>
      </c>
      <c r="AM38">
        <v>3.5630000000000002</v>
      </c>
      <c r="AN38">
        <v>330.4</v>
      </c>
    </row>
    <row r="39" spans="1:49" s="3" customFormat="1" x14ac:dyDescent="0.3">
      <c r="A39" s="1" t="str">
        <f>"Chemistry 37"</f>
        <v>Chemistry 37</v>
      </c>
      <c r="B39" t="s">
        <v>62</v>
      </c>
      <c r="C39" s="1" t="s">
        <v>183</v>
      </c>
      <c r="D39">
        <v>1</v>
      </c>
      <c r="E39">
        <v>30</v>
      </c>
      <c r="F39">
        <v>2.5299999999999998</v>
      </c>
      <c r="G39">
        <v>5.04</v>
      </c>
      <c r="H39">
        <v>5.2</v>
      </c>
      <c r="I39">
        <v>106.8</v>
      </c>
      <c r="J39">
        <v>4.95</v>
      </c>
      <c r="K39">
        <v>50</v>
      </c>
      <c r="L39">
        <v>79.099999999999994</v>
      </c>
      <c r="M39">
        <v>2.7</v>
      </c>
      <c r="N39"/>
      <c r="O39"/>
      <c r="P39"/>
      <c r="Q39">
        <v>1.49</v>
      </c>
      <c r="R39"/>
      <c r="S39"/>
      <c r="T39"/>
      <c r="U39">
        <v>2.96</v>
      </c>
      <c r="V39">
        <v>102.3</v>
      </c>
      <c r="W39">
        <v>3</v>
      </c>
      <c r="X39">
        <v>6.23</v>
      </c>
      <c r="Y39">
        <v>39.47</v>
      </c>
      <c r="Z39">
        <v>116</v>
      </c>
      <c r="AA39">
        <v>0.7</v>
      </c>
      <c r="AB39">
        <v>13.21</v>
      </c>
      <c r="AC39"/>
      <c r="AD39">
        <v>3.02</v>
      </c>
      <c r="AE39"/>
      <c r="AF39"/>
      <c r="AG39"/>
      <c r="AH39">
        <v>0.91</v>
      </c>
      <c r="AI39"/>
      <c r="AJ39">
        <v>2.0099999999999998</v>
      </c>
      <c r="AK39">
        <v>4.46</v>
      </c>
      <c r="AL39">
        <v>3.427</v>
      </c>
      <c r="AM39">
        <v>3.427</v>
      </c>
      <c r="AN39">
        <v>330.4</v>
      </c>
      <c r="AO39"/>
      <c r="AP39"/>
      <c r="AQ39"/>
      <c r="AR39"/>
      <c r="AS39"/>
      <c r="AT39"/>
      <c r="AU39"/>
      <c r="AV39"/>
      <c r="AW39"/>
    </row>
    <row r="40" spans="1:49" s="3" customFormat="1" x14ac:dyDescent="0.3">
      <c r="A40" s="1" t="str">
        <f>"Chemistry 38"</f>
        <v>Chemistry 38</v>
      </c>
      <c r="B40" t="s">
        <v>63</v>
      </c>
      <c r="C40" s="1" t="s">
        <v>180</v>
      </c>
      <c r="D40">
        <v>1</v>
      </c>
      <c r="E40">
        <v>26</v>
      </c>
      <c r="F40">
        <v>4.53</v>
      </c>
      <c r="G40">
        <v>10.49</v>
      </c>
      <c r="H40">
        <v>11</v>
      </c>
      <c r="I40">
        <v>98.68</v>
      </c>
      <c r="J40">
        <v>7.65</v>
      </c>
      <c r="K40">
        <v>50</v>
      </c>
      <c r="L40">
        <v>79.62</v>
      </c>
      <c r="M40">
        <v>6.5</v>
      </c>
      <c r="N40">
        <v>8.06</v>
      </c>
      <c r="O40">
        <v>14.11</v>
      </c>
      <c r="P40">
        <v>3.2</v>
      </c>
      <c r="Q40"/>
      <c r="R40">
        <v>7.4939999999999998</v>
      </c>
      <c r="S40">
        <v>15.06</v>
      </c>
      <c r="T40">
        <v>3.4</v>
      </c>
      <c r="U40"/>
      <c r="V40"/>
      <c r="W40"/>
      <c r="X40"/>
      <c r="Y40"/>
      <c r="Z40"/>
      <c r="AA40"/>
      <c r="AB40">
        <v>50</v>
      </c>
      <c r="AC40"/>
      <c r="AD40"/>
      <c r="AE40">
        <v>25.65</v>
      </c>
      <c r="AF40"/>
      <c r="AG40"/>
      <c r="AH40"/>
      <c r="AI40">
        <v>32</v>
      </c>
      <c r="AJ40"/>
      <c r="AK40"/>
      <c r="AL40">
        <v>2.5710000000000002</v>
      </c>
      <c r="AM40">
        <v>2.5710000000000002</v>
      </c>
      <c r="AN40">
        <v>301.3</v>
      </c>
      <c r="AO40"/>
      <c r="AP40"/>
      <c r="AQ40"/>
      <c r="AR40">
        <v>130</v>
      </c>
      <c r="AS40">
        <v>0.85119999999999996</v>
      </c>
      <c r="AT40"/>
      <c r="AU40"/>
      <c r="AV40"/>
      <c r="AW40"/>
    </row>
    <row r="41" spans="1:49" x14ac:dyDescent="0.3">
      <c r="A41" s="1" t="str">
        <f>"Chemistry 39"</f>
        <v>Chemistry 39</v>
      </c>
      <c r="B41" t="s">
        <v>64</v>
      </c>
      <c r="C41" s="1" t="s">
        <v>220</v>
      </c>
      <c r="D41">
        <v>1</v>
      </c>
      <c r="E41">
        <v>67</v>
      </c>
      <c r="F41">
        <v>2.4700000000000002</v>
      </c>
      <c r="G41">
        <v>3.94</v>
      </c>
      <c r="H41">
        <v>5.8</v>
      </c>
      <c r="I41">
        <v>105.5</v>
      </c>
      <c r="J41">
        <v>3.94</v>
      </c>
      <c r="K41">
        <v>50</v>
      </c>
      <c r="L41">
        <v>78.599999999999994</v>
      </c>
      <c r="M41">
        <v>3.6</v>
      </c>
      <c r="Q41">
        <v>1.32</v>
      </c>
      <c r="U41">
        <v>2.0099999999999998</v>
      </c>
      <c r="V41">
        <v>98.18</v>
      </c>
      <c r="W41">
        <v>2.7</v>
      </c>
      <c r="X41">
        <v>3.05</v>
      </c>
      <c r="Y41">
        <v>50</v>
      </c>
      <c r="Z41">
        <v>64.52</v>
      </c>
      <c r="AA41">
        <v>1.2</v>
      </c>
      <c r="AB41">
        <v>14.24</v>
      </c>
      <c r="AD41">
        <v>24.12</v>
      </c>
      <c r="AH41">
        <v>29.64</v>
      </c>
      <c r="AJ41">
        <v>15.99</v>
      </c>
      <c r="AK41">
        <v>3.51</v>
      </c>
      <c r="AL41">
        <v>3.4350000000000001</v>
      </c>
      <c r="AM41">
        <v>3.4350000000000001</v>
      </c>
      <c r="AN41">
        <v>318.3</v>
      </c>
    </row>
    <row r="42" spans="1:49" x14ac:dyDescent="0.3">
      <c r="A42" s="1" t="str">
        <f>"Chemistry 40"</f>
        <v>Chemistry 40</v>
      </c>
      <c r="B42" t="s">
        <v>65</v>
      </c>
      <c r="C42" s="1" t="s">
        <v>240</v>
      </c>
      <c r="D42">
        <v>1</v>
      </c>
      <c r="F42">
        <v>3.01</v>
      </c>
      <c r="G42">
        <v>5.0599999999999996</v>
      </c>
      <c r="H42">
        <v>2</v>
      </c>
      <c r="I42">
        <v>107.7</v>
      </c>
      <c r="J42">
        <v>5.5</v>
      </c>
      <c r="K42">
        <v>50</v>
      </c>
      <c r="L42">
        <v>83.42</v>
      </c>
      <c r="M42">
        <v>1.1000000000000001</v>
      </c>
      <c r="Q42">
        <v>0.75</v>
      </c>
      <c r="U42">
        <v>1.25</v>
      </c>
      <c r="V42">
        <v>99.15</v>
      </c>
      <c r="W42">
        <v>2.8</v>
      </c>
      <c r="X42">
        <v>2.69</v>
      </c>
      <c r="Y42">
        <v>50</v>
      </c>
      <c r="Z42">
        <v>71.569999999999993</v>
      </c>
      <c r="AA42">
        <v>0.8</v>
      </c>
      <c r="AB42">
        <v>6.03</v>
      </c>
      <c r="AD42">
        <v>4.46</v>
      </c>
      <c r="AH42">
        <v>1.03</v>
      </c>
      <c r="AJ42">
        <v>2.34</v>
      </c>
      <c r="AK42">
        <v>2.0699999999999998</v>
      </c>
      <c r="AL42">
        <v>4.093</v>
      </c>
      <c r="AM42">
        <v>4.093</v>
      </c>
      <c r="AN42">
        <v>334.8</v>
      </c>
    </row>
    <row r="43" spans="1:49" x14ac:dyDescent="0.3">
      <c r="A43" s="1" t="str">
        <f>"Chemistry 41"</f>
        <v>Chemistry 41</v>
      </c>
      <c r="B43" t="s">
        <v>66</v>
      </c>
      <c r="C43" s="1" t="s">
        <v>210</v>
      </c>
      <c r="D43">
        <v>1</v>
      </c>
      <c r="E43">
        <v>57</v>
      </c>
      <c r="F43">
        <v>50</v>
      </c>
      <c r="G43">
        <v>50</v>
      </c>
      <c r="H43">
        <v>0</v>
      </c>
      <c r="I43">
        <v>19.670000000000002</v>
      </c>
      <c r="J43">
        <v>50</v>
      </c>
      <c r="K43">
        <v>50</v>
      </c>
      <c r="L43">
        <v>1.94</v>
      </c>
      <c r="Q43">
        <v>6.59</v>
      </c>
      <c r="U43">
        <v>50</v>
      </c>
      <c r="V43">
        <v>74.62</v>
      </c>
      <c r="W43">
        <v>1.9</v>
      </c>
      <c r="X43">
        <v>50</v>
      </c>
      <c r="Y43">
        <v>50</v>
      </c>
      <c r="Z43">
        <v>16.21</v>
      </c>
      <c r="AA43">
        <v>0.3</v>
      </c>
      <c r="AB43">
        <v>50</v>
      </c>
      <c r="AK43">
        <v>12.5</v>
      </c>
      <c r="AL43">
        <v>3.8660000000000001</v>
      </c>
      <c r="AM43">
        <v>3.8660000000000001</v>
      </c>
      <c r="AN43">
        <v>338.8</v>
      </c>
    </row>
    <row r="44" spans="1:49" x14ac:dyDescent="0.3">
      <c r="A44" s="1" t="str">
        <f>"Chemistry 42"</f>
        <v>Chemistry 42</v>
      </c>
      <c r="B44" t="s">
        <v>67</v>
      </c>
      <c r="C44" s="1" t="s">
        <v>202</v>
      </c>
      <c r="D44">
        <v>1</v>
      </c>
      <c r="E44">
        <v>49</v>
      </c>
      <c r="F44">
        <v>11.45</v>
      </c>
      <c r="G44">
        <v>21.93</v>
      </c>
      <c r="H44">
        <v>4.4000000000000004</v>
      </c>
      <c r="I44">
        <v>95.79</v>
      </c>
      <c r="J44">
        <v>17.05</v>
      </c>
      <c r="K44">
        <v>50</v>
      </c>
      <c r="L44">
        <v>85.37</v>
      </c>
      <c r="M44">
        <v>2.9</v>
      </c>
      <c r="Q44">
        <v>5.69</v>
      </c>
      <c r="U44">
        <v>50</v>
      </c>
      <c r="V44">
        <v>78.98</v>
      </c>
      <c r="W44">
        <v>8.8000000000000007</v>
      </c>
      <c r="X44">
        <v>50</v>
      </c>
      <c r="Y44">
        <v>50</v>
      </c>
      <c r="Z44">
        <v>40.54</v>
      </c>
      <c r="AA44">
        <v>0</v>
      </c>
      <c r="AB44">
        <v>50</v>
      </c>
      <c r="AK44">
        <v>50</v>
      </c>
      <c r="AL44">
        <v>3.7440000000000002</v>
      </c>
      <c r="AM44">
        <v>3.7440000000000002</v>
      </c>
      <c r="AN44">
        <v>338.8</v>
      </c>
    </row>
    <row r="45" spans="1:49" x14ac:dyDescent="0.3">
      <c r="A45" s="1" t="str">
        <f>"Chemistry 43"</f>
        <v>Chemistry 43</v>
      </c>
      <c r="B45" t="s">
        <v>68</v>
      </c>
      <c r="C45" s="1" t="s">
        <v>200</v>
      </c>
      <c r="D45">
        <v>1</v>
      </c>
      <c r="E45">
        <v>47</v>
      </c>
      <c r="F45">
        <v>2.5</v>
      </c>
      <c r="G45">
        <v>4.4000000000000004</v>
      </c>
      <c r="H45">
        <v>6.2</v>
      </c>
      <c r="I45">
        <v>103.3</v>
      </c>
      <c r="J45">
        <v>4.75</v>
      </c>
      <c r="K45">
        <v>50</v>
      </c>
      <c r="L45">
        <v>74.34</v>
      </c>
      <c r="M45">
        <v>3.2</v>
      </c>
      <c r="N45">
        <v>14.09</v>
      </c>
      <c r="O45">
        <v>24.79</v>
      </c>
      <c r="P45">
        <v>9.6280000000000001</v>
      </c>
      <c r="R45">
        <v>4.1989999999999998</v>
      </c>
      <c r="S45">
        <v>8.9450000000000003</v>
      </c>
      <c r="T45">
        <v>47.93</v>
      </c>
      <c r="AB45">
        <v>15.38</v>
      </c>
      <c r="AC45">
        <v>7.75</v>
      </c>
      <c r="AD45">
        <v>2.2400000000000002</v>
      </c>
      <c r="AE45">
        <v>64</v>
      </c>
      <c r="AH45">
        <v>1.91</v>
      </c>
      <c r="AI45">
        <v>64</v>
      </c>
      <c r="AJ45">
        <v>1.25</v>
      </c>
      <c r="AL45">
        <v>3.2160000000000002</v>
      </c>
      <c r="AM45">
        <v>3.2160000000000002</v>
      </c>
      <c r="AN45">
        <v>334.3</v>
      </c>
      <c r="AR45">
        <v>126.3</v>
      </c>
      <c r="AS45">
        <v>0.84740000000000004</v>
      </c>
    </row>
    <row r="46" spans="1:49" x14ac:dyDescent="0.3">
      <c r="A46" s="1" t="str">
        <f>"Chemistry 44"</f>
        <v>Chemistry 44</v>
      </c>
      <c r="B46" t="s">
        <v>69</v>
      </c>
      <c r="C46" s="1" t="s">
        <v>203</v>
      </c>
      <c r="D46">
        <v>1</v>
      </c>
      <c r="E46">
        <v>50</v>
      </c>
      <c r="F46">
        <v>50</v>
      </c>
      <c r="G46">
        <v>50</v>
      </c>
      <c r="H46">
        <v>0</v>
      </c>
      <c r="I46">
        <v>11.16</v>
      </c>
      <c r="J46">
        <v>50</v>
      </c>
      <c r="K46">
        <v>50</v>
      </c>
      <c r="L46">
        <v>5.41</v>
      </c>
      <c r="Q46">
        <v>28.64</v>
      </c>
      <c r="U46">
        <v>50</v>
      </c>
      <c r="V46">
        <v>68.84</v>
      </c>
      <c r="W46">
        <v>1.7</v>
      </c>
      <c r="X46">
        <v>50</v>
      </c>
      <c r="Y46">
        <v>50</v>
      </c>
      <c r="Z46">
        <v>30.35</v>
      </c>
      <c r="AA46">
        <v>0</v>
      </c>
      <c r="AB46">
        <v>50</v>
      </c>
      <c r="AK46">
        <v>50</v>
      </c>
      <c r="AL46">
        <v>2.8580000000000001</v>
      </c>
      <c r="AM46">
        <v>2.8580000000000001</v>
      </c>
      <c r="AN46">
        <v>307.3</v>
      </c>
    </row>
    <row r="47" spans="1:49" x14ac:dyDescent="0.3">
      <c r="A47" s="1" t="str">
        <f>"Chemistry 45"</f>
        <v>Chemistry 45</v>
      </c>
      <c r="B47" t="s">
        <v>70</v>
      </c>
      <c r="C47" s="1" t="s">
        <v>241</v>
      </c>
      <c r="D47">
        <v>1</v>
      </c>
      <c r="F47">
        <v>17.2</v>
      </c>
      <c r="G47">
        <v>36.39</v>
      </c>
      <c r="H47">
        <v>2.9</v>
      </c>
      <c r="I47">
        <v>101.1</v>
      </c>
      <c r="J47">
        <v>22.97</v>
      </c>
      <c r="K47">
        <v>47.91</v>
      </c>
      <c r="L47">
        <v>100.1</v>
      </c>
      <c r="M47">
        <v>2.2000000000000002</v>
      </c>
      <c r="Q47">
        <v>7.18</v>
      </c>
      <c r="U47">
        <v>13.13</v>
      </c>
      <c r="V47">
        <v>102.3</v>
      </c>
      <c r="W47">
        <v>2.2999999999999998</v>
      </c>
      <c r="X47">
        <v>11.29</v>
      </c>
      <c r="Y47">
        <v>19.329999999999998</v>
      </c>
      <c r="Z47">
        <v>116</v>
      </c>
      <c r="AA47">
        <v>1.4</v>
      </c>
      <c r="AB47">
        <v>50</v>
      </c>
      <c r="AK47">
        <v>16.239999999999998</v>
      </c>
      <c r="AL47">
        <v>3.4209999999999998</v>
      </c>
      <c r="AM47">
        <v>2.5339999999999998</v>
      </c>
      <c r="AN47">
        <v>312.8</v>
      </c>
    </row>
    <row r="48" spans="1:49" x14ac:dyDescent="0.3">
      <c r="A48" s="1" t="str">
        <f>"Chemistry 46"</f>
        <v>Chemistry 46</v>
      </c>
      <c r="B48" t="s">
        <v>71</v>
      </c>
      <c r="C48" s="1" t="s">
        <v>186</v>
      </c>
      <c r="D48">
        <v>1</v>
      </c>
      <c r="E48">
        <v>33</v>
      </c>
      <c r="F48">
        <v>1.76</v>
      </c>
      <c r="G48">
        <v>2.69</v>
      </c>
      <c r="H48">
        <v>15.4</v>
      </c>
      <c r="I48">
        <v>104.1</v>
      </c>
      <c r="J48">
        <v>2.4</v>
      </c>
      <c r="K48">
        <v>3.5</v>
      </c>
      <c r="L48">
        <v>105.3</v>
      </c>
      <c r="M48">
        <v>11.3</v>
      </c>
      <c r="Q48">
        <v>1.94</v>
      </c>
      <c r="U48">
        <v>4.46</v>
      </c>
      <c r="V48">
        <v>102.3</v>
      </c>
      <c r="W48">
        <v>2.6</v>
      </c>
      <c r="X48">
        <v>5.89</v>
      </c>
      <c r="Y48">
        <v>17.510000000000002</v>
      </c>
      <c r="Z48">
        <v>116</v>
      </c>
      <c r="AA48">
        <v>0.9</v>
      </c>
      <c r="AB48">
        <v>27.06</v>
      </c>
      <c r="AC48">
        <v>14.71</v>
      </c>
      <c r="AD48">
        <v>5.7640000000000002</v>
      </c>
      <c r="AH48">
        <v>3.9870000000000001</v>
      </c>
      <c r="AJ48">
        <v>2.9239999999999999</v>
      </c>
      <c r="AK48">
        <v>5.07</v>
      </c>
      <c r="AL48">
        <v>2.89</v>
      </c>
      <c r="AM48">
        <v>1.96</v>
      </c>
      <c r="AN48">
        <v>308.39999999999998</v>
      </c>
      <c r="AR48">
        <v>931.5</v>
      </c>
      <c r="AS48">
        <v>0.98</v>
      </c>
    </row>
    <row r="49" spans="1:49" s="3" customFormat="1" x14ac:dyDescent="0.3">
      <c r="A49" s="1" t="str">
        <f>"Chemistry 47"</f>
        <v>Chemistry 47</v>
      </c>
      <c r="B49" t="s">
        <v>72</v>
      </c>
      <c r="C49" s="1" t="s">
        <v>185</v>
      </c>
      <c r="D49">
        <v>1</v>
      </c>
      <c r="E49">
        <v>32</v>
      </c>
      <c r="F49">
        <v>5.26</v>
      </c>
      <c r="G49">
        <v>6.7</v>
      </c>
      <c r="H49">
        <v>3.7</v>
      </c>
      <c r="I49">
        <v>101.2</v>
      </c>
      <c r="J49">
        <v>12.03</v>
      </c>
      <c r="K49">
        <v>50</v>
      </c>
      <c r="L49">
        <v>99.42</v>
      </c>
      <c r="M49">
        <v>1.6</v>
      </c>
      <c r="N49"/>
      <c r="O49"/>
      <c r="P49"/>
      <c r="Q49">
        <v>3.43</v>
      </c>
      <c r="R49"/>
      <c r="S49"/>
      <c r="T49"/>
      <c r="U49">
        <v>9.3800000000000008</v>
      </c>
      <c r="V49">
        <v>102.3</v>
      </c>
      <c r="W49">
        <v>2.7</v>
      </c>
      <c r="X49">
        <v>10.119999999999999</v>
      </c>
      <c r="Y49">
        <v>32.950000000000003</v>
      </c>
      <c r="Z49">
        <v>116</v>
      </c>
      <c r="AA49">
        <v>0.9</v>
      </c>
      <c r="AB49">
        <v>19.329999999999998</v>
      </c>
      <c r="AC49"/>
      <c r="AD49"/>
      <c r="AE49"/>
      <c r="AF49"/>
      <c r="AG49"/>
      <c r="AH49"/>
      <c r="AI49"/>
      <c r="AJ49"/>
      <c r="AK49">
        <v>9.1999999999999993</v>
      </c>
      <c r="AL49">
        <v>2.89</v>
      </c>
      <c r="AM49">
        <v>1.9610000000000001</v>
      </c>
      <c r="AN49">
        <v>308.39999999999998</v>
      </c>
      <c r="AO49"/>
      <c r="AP49"/>
      <c r="AQ49"/>
      <c r="AR49"/>
      <c r="AS49"/>
      <c r="AT49"/>
      <c r="AU49"/>
      <c r="AV49"/>
      <c r="AW49"/>
    </row>
    <row r="50" spans="1:49" x14ac:dyDescent="0.3">
      <c r="A50" s="1" t="str">
        <f>"Chemistry 48"</f>
        <v>Chemistry 48</v>
      </c>
      <c r="B50" t="s">
        <v>73</v>
      </c>
      <c r="C50" s="1" t="s">
        <v>195</v>
      </c>
      <c r="D50">
        <v>1</v>
      </c>
      <c r="E50">
        <v>42</v>
      </c>
      <c r="F50">
        <v>50</v>
      </c>
      <c r="G50">
        <v>50</v>
      </c>
      <c r="H50">
        <v>0</v>
      </c>
      <c r="I50">
        <v>58.05</v>
      </c>
      <c r="J50">
        <v>50</v>
      </c>
      <c r="K50">
        <v>50</v>
      </c>
      <c r="L50">
        <v>28.75</v>
      </c>
      <c r="Q50">
        <v>27.65</v>
      </c>
      <c r="U50">
        <v>50</v>
      </c>
      <c r="V50">
        <v>84.48</v>
      </c>
      <c r="W50">
        <v>1.8</v>
      </c>
      <c r="X50">
        <v>50</v>
      </c>
      <c r="Y50">
        <v>50</v>
      </c>
      <c r="Z50">
        <v>20.7</v>
      </c>
      <c r="AA50">
        <v>0</v>
      </c>
      <c r="AB50">
        <v>50</v>
      </c>
      <c r="AK50">
        <v>50</v>
      </c>
      <c r="AL50">
        <v>3.3220000000000001</v>
      </c>
      <c r="AM50">
        <v>1.718</v>
      </c>
      <c r="AN50">
        <v>284.39999999999998</v>
      </c>
    </row>
    <row r="51" spans="1:49" x14ac:dyDescent="0.3">
      <c r="A51" s="1" t="str">
        <f>"Chemistry 49"</f>
        <v>Chemistry 49</v>
      </c>
      <c r="B51" t="s">
        <v>74</v>
      </c>
      <c r="C51" s="1" t="s">
        <v>187</v>
      </c>
      <c r="D51">
        <v>1</v>
      </c>
      <c r="E51">
        <v>34</v>
      </c>
      <c r="F51">
        <v>50</v>
      </c>
      <c r="G51">
        <v>50</v>
      </c>
      <c r="H51">
        <v>0</v>
      </c>
      <c r="I51">
        <v>16.07</v>
      </c>
      <c r="J51">
        <v>50</v>
      </c>
      <c r="K51">
        <v>50</v>
      </c>
      <c r="L51">
        <v>9.5299999999999994</v>
      </c>
      <c r="Q51">
        <v>50</v>
      </c>
      <c r="U51">
        <v>50</v>
      </c>
      <c r="V51">
        <v>40.35</v>
      </c>
      <c r="W51">
        <v>0.9</v>
      </c>
      <c r="X51">
        <v>50</v>
      </c>
      <c r="Y51">
        <v>50</v>
      </c>
      <c r="Z51">
        <v>-9.0399999999999991</v>
      </c>
      <c r="AA51">
        <v>0.9</v>
      </c>
      <c r="AB51">
        <v>50</v>
      </c>
      <c r="AK51">
        <v>44.51</v>
      </c>
      <c r="AL51">
        <v>2.8679999999999999</v>
      </c>
      <c r="AM51">
        <v>1.7649999999999999</v>
      </c>
      <c r="AN51">
        <v>278.39999999999998</v>
      </c>
    </row>
    <row r="52" spans="1:49" x14ac:dyDescent="0.3">
      <c r="A52" s="1" t="str">
        <f>"Chemistry 50"</f>
        <v>Chemistry 50</v>
      </c>
      <c r="B52" t="s">
        <v>75</v>
      </c>
      <c r="C52" s="1" t="s">
        <v>222</v>
      </c>
      <c r="D52">
        <v>1</v>
      </c>
      <c r="E52">
        <v>69</v>
      </c>
      <c r="F52">
        <v>3.37</v>
      </c>
      <c r="G52">
        <v>4.45</v>
      </c>
      <c r="H52">
        <v>14.8</v>
      </c>
      <c r="I52">
        <v>100.4</v>
      </c>
      <c r="J52">
        <v>9.24</v>
      </c>
      <c r="K52">
        <v>50</v>
      </c>
      <c r="L52">
        <v>92.15</v>
      </c>
      <c r="M52">
        <v>5.4</v>
      </c>
      <c r="N52">
        <v>2.41</v>
      </c>
      <c r="O52">
        <v>6.5640000000000001</v>
      </c>
      <c r="P52">
        <v>2.3450000000000002</v>
      </c>
      <c r="R52">
        <v>1.984</v>
      </c>
      <c r="S52">
        <v>3.65</v>
      </c>
      <c r="T52">
        <v>3.95</v>
      </c>
      <c r="AB52">
        <v>50</v>
      </c>
      <c r="AE52">
        <v>5.7370000000000001</v>
      </c>
      <c r="AI52">
        <v>8</v>
      </c>
      <c r="AL52">
        <v>3.43</v>
      </c>
      <c r="AM52">
        <v>2.4329999999999998</v>
      </c>
      <c r="AN52">
        <v>314.39999999999998</v>
      </c>
      <c r="AR52">
        <v>1418</v>
      </c>
      <c r="AS52">
        <v>0.98419999999999996</v>
      </c>
    </row>
    <row r="53" spans="1:49" x14ac:dyDescent="0.3">
      <c r="A53" s="1" t="str">
        <f>"Chemistry 51"</f>
        <v>Chemistry 51</v>
      </c>
      <c r="B53" t="s">
        <v>76</v>
      </c>
      <c r="C53" s="1" t="s">
        <v>242</v>
      </c>
      <c r="D53">
        <v>1</v>
      </c>
      <c r="F53">
        <v>3.49</v>
      </c>
      <c r="G53">
        <v>5.38</v>
      </c>
      <c r="H53">
        <v>14.3</v>
      </c>
      <c r="I53">
        <v>101.4</v>
      </c>
      <c r="J53">
        <v>9.2200000000000006</v>
      </c>
      <c r="K53">
        <v>50</v>
      </c>
      <c r="L53">
        <v>97.85</v>
      </c>
      <c r="M53">
        <v>5.4</v>
      </c>
      <c r="N53">
        <v>2.5179999999999998</v>
      </c>
      <c r="O53">
        <v>9.8209999999999997</v>
      </c>
      <c r="P53">
        <v>1.3859999999999999</v>
      </c>
      <c r="R53">
        <v>1.96</v>
      </c>
      <c r="S53">
        <v>3.7240000000000002</v>
      </c>
      <c r="T53">
        <v>1.85</v>
      </c>
      <c r="AB53">
        <v>50</v>
      </c>
      <c r="AE53">
        <v>3.4540000000000002</v>
      </c>
      <c r="AI53">
        <v>32</v>
      </c>
      <c r="AL53">
        <v>3.43</v>
      </c>
      <c r="AM53">
        <v>2.3460000000000001</v>
      </c>
      <c r="AN53">
        <v>314.39999999999998</v>
      </c>
    </row>
    <row r="54" spans="1:49" x14ac:dyDescent="0.3">
      <c r="A54" s="1" t="str">
        <f>"Chemistry 52"</f>
        <v>Chemistry 52</v>
      </c>
      <c r="B54" t="s">
        <v>77</v>
      </c>
      <c r="C54" s="1" t="s">
        <v>243</v>
      </c>
      <c r="D54">
        <v>1</v>
      </c>
      <c r="F54">
        <v>16.7</v>
      </c>
      <c r="G54">
        <v>22.53</v>
      </c>
      <c r="H54">
        <v>3</v>
      </c>
      <c r="I54">
        <v>98.48</v>
      </c>
      <c r="J54">
        <v>17.47</v>
      </c>
      <c r="K54">
        <v>50</v>
      </c>
      <c r="L54">
        <v>77.39</v>
      </c>
      <c r="M54">
        <v>2.9</v>
      </c>
      <c r="AB54">
        <v>50</v>
      </c>
      <c r="AL54">
        <v>3.6179999999999999</v>
      </c>
      <c r="AM54">
        <v>3.085</v>
      </c>
      <c r="AN54">
        <v>334.8</v>
      </c>
    </row>
    <row r="55" spans="1:49" x14ac:dyDescent="0.3">
      <c r="A55" s="1" t="str">
        <f>"Chemistry 53"</f>
        <v>Chemistry 53</v>
      </c>
      <c r="B55" t="s">
        <v>78</v>
      </c>
      <c r="C55" s="1" t="s">
        <v>244</v>
      </c>
      <c r="D55">
        <v>1</v>
      </c>
      <c r="F55">
        <v>50</v>
      </c>
      <c r="G55">
        <v>50</v>
      </c>
      <c r="H55">
        <v>0</v>
      </c>
      <c r="I55">
        <v>19.09</v>
      </c>
      <c r="J55">
        <v>50</v>
      </c>
      <c r="K55">
        <v>50</v>
      </c>
      <c r="L55">
        <v>11.76</v>
      </c>
      <c r="N55">
        <v>32.21</v>
      </c>
      <c r="O55">
        <v>59.61</v>
      </c>
      <c r="P55">
        <v>1.9770000000000001</v>
      </c>
      <c r="R55">
        <v>59.95</v>
      </c>
      <c r="S55">
        <v>64</v>
      </c>
      <c r="T55">
        <v>0.55000000000000004</v>
      </c>
      <c r="AB55">
        <v>50</v>
      </c>
      <c r="AE55">
        <v>64</v>
      </c>
      <c r="AI55">
        <v>45.25</v>
      </c>
      <c r="AL55">
        <v>4.41</v>
      </c>
      <c r="AM55">
        <v>3.327</v>
      </c>
      <c r="AN55">
        <v>360.4</v>
      </c>
    </row>
    <row r="56" spans="1:49" x14ac:dyDescent="0.3">
      <c r="A56" s="1" t="str">
        <f>"Chemistry 54"</f>
        <v>Chemistry 54</v>
      </c>
      <c r="B56" t="s">
        <v>79</v>
      </c>
      <c r="C56" s="1" t="s">
        <v>175</v>
      </c>
      <c r="D56">
        <v>1</v>
      </c>
      <c r="E56">
        <v>21</v>
      </c>
      <c r="F56">
        <v>3.7</v>
      </c>
      <c r="G56">
        <v>6.69</v>
      </c>
      <c r="H56">
        <v>13.5</v>
      </c>
      <c r="I56">
        <v>101.5</v>
      </c>
      <c r="J56">
        <v>22.51</v>
      </c>
      <c r="K56">
        <v>50</v>
      </c>
      <c r="L56">
        <v>73.040000000000006</v>
      </c>
      <c r="M56">
        <v>2.2000000000000002</v>
      </c>
      <c r="N56">
        <v>2.2669999999999999</v>
      </c>
      <c r="O56">
        <v>5.8789999999999996</v>
      </c>
      <c r="P56">
        <v>2.9460000000000002</v>
      </c>
      <c r="R56">
        <v>2.02</v>
      </c>
      <c r="S56">
        <v>3.6789999999999998</v>
      </c>
      <c r="T56">
        <v>3.35</v>
      </c>
      <c r="AB56">
        <v>50</v>
      </c>
      <c r="AE56">
        <v>6.71</v>
      </c>
      <c r="AI56">
        <v>8</v>
      </c>
      <c r="AL56">
        <v>3.05</v>
      </c>
      <c r="AM56">
        <v>3.05</v>
      </c>
      <c r="AN56">
        <v>304.3</v>
      </c>
      <c r="AR56">
        <v>241.5</v>
      </c>
      <c r="AS56">
        <v>0.91400000000000003</v>
      </c>
    </row>
    <row r="57" spans="1:49" x14ac:dyDescent="0.3">
      <c r="A57" s="1" t="str">
        <f>"Chemistry 55"</f>
        <v>Chemistry 55</v>
      </c>
      <c r="B57" t="s">
        <v>80</v>
      </c>
      <c r="C57" s="1" t="s">
        <v>181</v>
      </c>
      <c r="D57">
        <v>1</v>
      </c>
      <c r="E57">
        <v>28</v>
      </c>
      <c r="F57">
        <v>7.76</v>
      </c>
      <c r="G57">
        <v>15.65</v>
      </c>
      <c r="H57">
        <v>6.4</v>
      </c>
      <c r="I57">
        <v>101.1</v>
      </c>
      <c r="J57">
        <v>12.39</v>
      </c>
      <c r="K57">
        <v>50</v>
      </c>
      <c r="L57">
        <v>92.54</v>
      </c>
      <c r="M57">
        <v>4</v>
      </c>
      <c r="Q57">
        <v>9.2200000000000006</v>
      </c>
      <c r="U57">
        <v>26.05</v>
      </c>
      <c r="V57">
        <v>95.94</v>
      </c>
      <c r="W57">
        <v>2.8</v>
      </c>
      <c r="X57">
        <v>47.2</v>
      </c>
      <c r="Y57">
        <v>50</v>
      </c>
      <c r="Z57">
        <v>60.02</v>
      </c>
      <c r="AA57">
        <v>0.5</v>
      </c>
      <c r="AB57">
        <v>50</v>
      </c>
      <c r="AK57">
        <v>25.41</v>
      </c>
      <c r="AL57">
        <v>3.0219999999999998</v>
      </c>
      <c r="AM57">
        <v>3.0219999999999998</v>
      </c>
      <c r="AN57">
        <v>311.3</v>
      </c>
    </row>
    <row r="58" spans="1:49" x14ac:dyDescent="0.3">
      <c r="A58" s="1" t="str">
        <f>"Chemistry 56"</f>
        <v>Chemistry 56</v>
      </c>
      <c r="B58" t="s">
        <v>81</v>
      </c>
      <c r="C58" s="1" t="s">
        <v>184</v>
      </c>
      <c r="D58">
        <v>1</v>
      </c>
      <c r="E58">
        <v>31</v>
      </c>
      <c r="F58">
        <v>2.61</v>
      </c>
      <c r="G58">
        <v>7.58</v>
      </c>
      <c r="H58">
        <v>19.2</v>
      </c>
      <c r="I58">
        <v>100.4</v>
      </c>
      <c r="J58">
        <v>12.99</v>
      </c>
      <c r="K58">
        <v>50</v>
      </c>
      <c r="L58">
        <v>85.93</v>
      </c>
      <c r="M58">
        <v>3.8</v>
      </c>
      <c r="N58">
        <v>3.4769999999999999</v>
      </c>
      <c r="O58">
        <v>14.54</v>
      </c>
      <c r="P58">
        <v>2.1560000000000001</v>
      </c>
      <c r="R58">
        <v>2.0350000000000001</v>
      </c>
      <c r="S58">
        <v>3.62</v>
      </c>
      <c r="T58">
        <v>3.7</v>
      </c>
      <c r="AB58">
        <v>50</v>
      </c>
      <c r="AE58">
        <v>7.5339999999999998</v>
      </c>
      <c r="AI58">
        <v>22.63</v>
      </c>
      <c r="AL58">
        <v>3.0539999999999998</v>
      </c>
      <c r="AM58">
        <v>3.0539999999999998</v>
      </c>
      <c r="AN58">
        <v>316.39999999999998</v>
      </c>
      <c r="AR58">
        <v>325.5</v>
      </c>
      <c r="AS58">
        <v>0.93469999999999998</v>
      </c>
    </row>
    <row r="59" spans="1:49" x14ac:dyDescent="0.3">
      <c r="A59" s="1" t="str">
        <f>"Chemistry 57"</f>
        <v>Chemistry 57</v>
      </c>
      <c r="B59" t="s">
        <v>82</v>
      </c>
      <c r="C59" s="1" t="s">
        <v>245</v>
      </c>
      <c r="D59">
        <v>1</v>
      </c>
      <c r="F59">
        <v>4.33</v>
      </c>
      <c r="G59">
        <v>8.35</v>
      </c>
      <c r="H59">
        <v>11.5</v>
      </c>
      <c r="I59">
        <v>103.9</v>
      </c>
      <c r="J59">
        <v>19.27</v>
      </c>
      <c r="K59">
        <v>50</v>
      </c>
      <c r="L59">
        <v>95.55</v>
      </c>
      <c r="M59">
        <v>2.6</v>
      </c>
      <c r="Q59">
        <v>2.88</v>
      </c>
      <c r="U59">
        <v>4.8499999999999996</v>
      </c>
      <c r="V59">
        <v>102.3</v>
      </c>
      <c r="W59">
        <v>2.4</v>
      </c>
      <c r="X59">
        <v>8.19</v>
      </c>
      <c r="Y59">
        <v>31.95</v>
      </c>
      <c r="Z59">
        <v>116</v>
      </c>
      <c r="AA59">
        <v>0.8</v>
      </c>
      <c r="AB59">
        <v>50</v>
      </c>
      <c r="AK59">
        <v>6.81</v>
      </c>
      <c r="AL59">
        <v>3.5630000000000002</v>
      </c>
      <c r="AM59">
        <v>3.5630000000000002</v>
      </c>
      <c r="AN59">
        <v>330.4</v>
      </c>
    </row>
    <row r="60" spans="1:49" x14ac:dyDescent="0.3">
      <c r="A60" s="1" t="str">
        <f>"Chemistry 58"</f>
        <v>Chemistry 58</v>
      </c>
      <c r="B60" t="s">
        <v>83</v>
      </c>
      <c r="C60" s="1" t="s">
        <v>246</v>
      </c>
      <c r="D60">
        <v>1</v>
      </c>
      <c r="F60">
        <v>3.49</v>
      </c>
      <c r="G60">
        <v>8.99</v>
      </c>
      <c r="H60">
        <v>14.3</v>
      </c>
      <c r="I60">
        <v>102.4</v>
      </c>
      <c r="J60">
        <v>13.06</v>
      </c>
      <c r="K60">
        <v>50</v>
      </c>
      <c r="L60">
        <v>88.4</v>
      </c>
      <c r="M60">
        <v>3.8</v>
      </c>
      <c r="N60">
        <v>1.843</v>
      </c>
      <c r="O60">
        <v>3.4750000000000001</v>
      </c>
      <c r="P60">
        <v>1.9079999999999999</v>
      </c>
      <c r="R60">
        <v>0.50990000000000002</v>
      </c>
      <c r="S60">
        <v>7.8380000000000001</v>
      </c>
      <c r="T60">
        <v>7.4</v>
      </c>
      <c r="AB60">
        <v>50</v>
      </c>
      <c r="AE60">
        <v>3.5409999999999999</v>
      </c>
      <c r="AI60">
        <v>8</v>
      </c>
      <c r="AL60">
        <v>4.0979999999999999</v>
      </c>
      <c r="AM60">
        <v>4.0979999999999999</v>
      </c>
      <c r="AN60">
        <v>370.3</v>
      </c>
      <c r="AR60">
        <v>222.8</v>
      </c>
      <c r="AS60">
        <v>0.90739999999999998</v>
      </c>
    </row>
    <row r="61" spans="1:49" x14ac:dyDescent="0.3">
      <c r="A61" s="1" t="str">
        <f>"Chemistry 59"</f>
        <v>Chemistry 59</v>
      </c>
      <c r="B61" t="s">
        <v>84</v>
      </c>
      <c r="C61" s="1" t="s">
        <v>247</v>
      </c>
      <c r="D61">
        <v>1</v>
      </c>
      <c r="F61">
        <v>19.13</v>
      </c>
      <c r="G61">
        <v>50</v>
      </c>
      <c r="H61">
        <v>1.3</v>
      </c>
      <c r="I61">
        <v>88.91</v>
      </c>
      <c r="J61">
        <v>50</v>
      </c>
      <c r="K61">
        <v>50</v>
      </c>
      <c r="L61">
        <v>14.6</v>
      </c>
      <c r="M61">
        <v>0.5</v>
      </c>
      <c r="Q61">
        <v>5.1100000000000003</v>
      </c>
      <c r="U61">
        <v>18.21</v>
      </c>
      <c r="V61">
        <v>93.04</v>
      </c>
      <c r="W61">
        <v>1</v>
      </c>
      <c r="X61">
        <v>50</v>
      </c>
      <c r="Y61">
        <v>50</v>
      </c>
      <c r="Z61">
        <v>56.18</v>
      </c>
      <c r="AA61">
        <v>0.1</v>
      </c>
      <c r="AB61">
        <v>24.53</v>
      </c>
      <c r="AK61">
        <v>4.93</v>
      </c>
      <c r="AL61">
        <v>2.1970000000000001</v>
      </c>
      <c r="AM61">
        <v>2.1970000000000001</v>
      </c>
      <c r="AN61">
        <v>287.3</v>
      </c>
    </row>
    <row r="62" spans="1:49" x14ac:dyDescent="0.3">
      <c r="A62" s="1" t="str">
        <f>"Chemistry 60"</f>
        <v>Chemistry 60</v>
      </c>
      <c r="B62" t="s">
        <v>85</v>
      </c>
      <c r="C62" s="1" t="s">
        <v>166</v>
      </c>
      <c r="D62">
        <v>1</v>
      </c>
      <c r="E62">
        <v>12</v>
      </c>
      <c r="F62">
        <v>3.57</v>
      </c>
      <c r="G62">
        <v>5.99</v>
      </c>
      <c r="H62">
        <v>5.4</v>
      </c>
      <c r="I62">
        <v>102.6</v>
      </c>
      <c r="J62">
        <v>4.9000000000000004</v>
      </c>
      <c r="K62">
        <v>9.25</v>
      </c>
      <c r="L62">
        <v>93.44</v>
      </c>
      <c r="M62">
        <v>4</v>
      </c>
      <c r="N62">
        <v>8.1790000000000003</v>
      </c>
      <c r="O62">
        <v>14.49</v>
      </c>
      <c r="P62">
        <v>2.5920000000000001</v>
      </c>
      <c r="R62">
        <v>8.4990000000000006</v>
      </c>
      <c r="S62">
        <v>15.53</v>
      </c>
      <c r="T62">
        <v>2.4500000000000002</v>
      </c>
      <c r="AB62">
        <v>19.420000000000002</v>
      </c>
      <c r="AE62">
        <v>21.04</v>
      </c>
      <c r="AI62">
        <v>32</v>
      </c>
      <c r="AL62">
        <v>2.419</v>
      </c>
      <c r="AM62">
        <v>1.762</v>
      </c>
      <c r="AN62">
        <v>264.3</v>
      </c>
    </row>
    <row r="63" spans="1:49" x14ac:dyDescent="0.3">
      <c r="A63" s="1" t="str">
        <f>"Chemistry 61"</f>
        <v>Chemistry 61</v>
      </c>
      <c r="B63" t="s">
        <v>86</v>
      </c>
      <c r="C63" s="1" t="s">
        <v>165</v>
      </c>
      <c r="D63">
        <v>1</v>
      </c>
      <c r="E63">
        <v>11</v>
      </c>
      <c r="F63">
        <v>30.37</v>
      </c>
      <c r="G63">
        <v>50</v>
      </c>
      <c r="H63">
        <v>1.6</v>
      </c>
      <c r="I63">
        <v>75.97</v>
      </c>
      <c r="J63">
        <v>50</v>
      </c>
      <c r="K63">
        <v>50</v>
      </c>
      <c r="L63">
        <v>53.43</v>
      </c>
      <c r="N63">
        <v>52.5</v>
      </c>
      <c r="O63">
        <v>64</v>
      </c>
      <c r="P63">
        <v>1.5</v>
      </c>
      <c r="R63">
        <v>36.369999999999997</v>
      </c>
      <c r="S63">
        <v>62.92</v>
      </c>
      <c r="T63">
        <v>1.8</v>
      </c>
      <c r="AB63">
        <v>50</v>
      </c>
      <c r="AE63">
        <v>64</v>
      </c>
      <c r="AI63">
        <v>64</v>
      </c>
      <c r="AL63">
        <v>1.8620000000000001</v>
      </c>
      <c r="AM63">
        <v>0.98609999999999998</v>
      </c>
      <c r="AN63">
        <v>282.3</v>
      </c>
      <c r="AR63">
        <v>171.3</v>
      </c>
      <c r="AS63">
        <v>0.88</v>
      </c>
    </row>
    <row r="64" spans="1:49" s="3" customFormat="1" x14ac:dyDescent="0.3">
      <c r="A64" s="1" t="str">
        <f>"Chemistry 62"</f>
        <v>Chemistry 62</v>
      </c>
      <c r="B64" t="s">
        <v>87</v>
      </c>
      <c r="C64" s="1" t="s">
        <v>248</v>
      </c>
      <c r="D64">
        <v>1</v>
      </c>
      <c r="E64"/>
      <c r="F64">
        <v>50</v>
      </c>
      <c r="G64">
        <v>50</v>
      </c>
      <c r="H64">
        <v>0</v>
      </c>
      <c r="I64">
        <v>31.25</v>
      </c>
      <c r="J64">
        <v>50</v>
      </c>
      <c r="K64">
        <v>50</v>
      </c>
      <c r="L64">
        <v>20.190000000000001</v>
      </c>
      <c r="M64"/>
      <c r="N64"/>
      <c r="O64"/>
      <c r="P64"/>
      <c r="Q64">
        <v>17.260000000000002</v>
      </c>
      <c r="R64"/>
      <c r="S64"/>
      <c r="T64"/>
      <c r="U64">
        <v>26.42</v>
      </c>
      <c r="V64">
        <v>90.37</v>
      </c>
      <c r="W64">
        <v>2.9</v>
      </c>
      <c r="X64">
        <v>50</v>
      </c>
      <c r="Y64">
        <v>50</v>
      </c>
      <c r="Z64">
        <v>34.880000000000003</v>
      </c>
      <c r="AA64">
        <v>0</v>
      </c>
      <c r="AB64">
        <v>50</v>
      </c>
      <c r="AC64"/>
      <c r="AD64"/>
      <c r="AE64"/>
      <c r="AF64"/>
      <c r="AG64"/>
      <c r="AH64"/>
      <c r="AI64"/>
      <c r="AJ64"/>
      <c r="AK64">
        <v>50</v>
      </c>
      <c r="AL64">
        <v>3.2650000000000001</v>
      </c>
      <c r="AM64">
        <v>3.0760000000000001</v>
      </c>
      <c r="AN64">
        <v>347.4</v>
      </c>
      <c r="AO64"/>
      <c r="AP64"/>
      <c r="AQ64"/>
      <c r="AR64"/>
      <c r="AS64"/>
      <c r="AT64"/>
      <c r="AU64"/>
      <c r="AV64"/>
      <c r="AW64"/>
    </row>
    <row r="65" spans="1:49" s="3" customFormat="1" x14ac:dyDescent="0.3">
      <c r="A65" s="1" t="str">
        <f>"Chemistry 63"</f>
        <v>Chemistry 63</v>
      </c>
      <c r="B65" t="s">
        <v>88</v>
      </c>
      <c r="C65" s="1" t="s">
        <v>201</v>
      </c>
      <c r="D65">
        <v>1</v>
      </c>
      <c r="E65">
        <v>48</v>
      </c>
      <c r="F65">
        <v>2.85</v>
      </c>
      <c r="G65">
        <v>3.32</v>
      </c>
      <c r="H65">
        <v>1.5</v>
      </c>
      <c r="I65">
        <v>95.85</v>
      </c>
      <c r="J65">
        <v>50</v>
      </c>
      <c r="K65">
        <v>50</v>
      </c>
      <c r="L65">
        <v>55.14</v>
      </c>
      <c r="M65">
        <v>0.1</v>
      </c>
      <c r="N65">
        <v>1.843</v>
      </c>
      <c r="O65">
        <v>3.4750000000000001</v>
      </c>
      <c r="P65">
        <v>2.0710000000000002</v>
      </c>
      <c r="Q65"/>
      <c r="R65">
        <v>0.57130000000000003</v>
      </c>
      <c r="S65">
        <v>1.7330000000000001</v>
      </c>
      <c r="T65">
        <v>6.9</v>
      </c>
      <c r="U65"/>
      <c r="V65"/>
      <c r="W65"/>
      <c r="X65"/>
      <c r="Y65"/>
      <c r="Z65"/>
      <c r="AA65"/>
      <c r="AB65">
        <v>4.22</v>
      </c>
      <c r="AC65"/>
      <c r="AD65"/>
      <c r="AE65">
        <v>3.8780000000000001</v>
      </c>
      <c r="AF65"/>
      <c r="AG65"/>
      <c r="AH65"/>
      <c r="AI65">
        <v>8</v>
      </c>
      <c r="AJ65"/>
      <c r="AK65"/>
      <c r="AL65">
        <v>3.2160000000000002</v>
      </c>
      <c r="AM65">
        <v>3.2160000000000002</v>
      </c>
      <c r="AN65">
        <v>334.3</v>
      </c>
      <c r="AO65"/>
      <c r="AP65"/>
      <c r="AQ65"/>
      <c r="AR65">
        <v>1135</v>
      </c>
      <c r="AS65">
        <v>0.98040000000000005</v>
      </c>
      <c r="AT65"/>
      <c r="AU65"/>
      <c r="AV65"/>
      <c r="AW65"/>
    </row>
    <row r="66" spans="1:49" x14ac:dyDescent="0.3">
      <c r="A66" s="1" t="str">
        <f>"Chemistry 64"</f>
        <v>Chemistry 64</v>
      </c>
      <c r="B66" t="s">
        <v>89</v>
      </c>
      <c r="C66" s="1" t="s">
        <v>249</v>
      </c>
      <c r="D66">
        <v>1</v>
      </c>
      <c r="F66">
        <v>50</v>
      </c>
      <c r="G66">
        <v>50</v>
      </c>
      <c r="H66">
        <v>0</v>
      </c>
      <c r="I66">
        <v>9.1</v>
      </c>
      <c r="J66">
        <v>50</v>
      </c>
      <c r="K66">
        <v>50</v>
      </c>
      <c r="L66">
        <v>8.7100000000000009</v>
      </c>
      <c r="Q66">
        <v>25.72</v>
      </c>
      <c r="U66">
        <v>50</v>
      </c>
      <c r="V66">
        <v>89.54</v>
      </c>
      <c r="W66">
        <v>1.3</v>
      </c>
      <c r="X66">
        <v>50</v>
      </c>
      <c r="Y66">
        <v>50</v>
      </c>
      <c r="Z66">
        <v>22.02</v>
      </c>
      <c r="AA66">
        <v>0.7</v>
      </c>
      <c r="AB66">
        <v>50</v>
      </c>
      <c r="AK66">
        <v>34.1</v>
      </c>
      <c r="AL66">
        <v>3.2250000000000001</v>
      </c>
      <c r="AM66">
        <v>3.2250000000000001</v>
      </c>
      <c r="AN66">
        <v>304.3</v>
      </c>
    </row>
    <row r="67" spans="1:49" x14ac:dyDescent="0.3">
      <c r="A67" s="1" t="str">
        <f>"Chemistry 65"</f>
        <v>Chemistry 65</v>
      </c>
      <c r="B67" t="s">
        <v>90</v>
      </c>
      <c r="C67" s="1" t="s">
        <v>250</v>
      </c>
      <c r="D67">
        <v>1</v>
      </c>
      <c r="F67">
        <v>23.51</v>
      </c>
      <c r="G67">
        <v>31.25</v>
      </c>
      <c r="H67">
        <v>2.1</v>
      </c>
      <c r="I67">
        <v>97.43</v>
      </c>
      <c r="J67">
        <v>29.18</v>
      </c>
      <c r="K67">
        <v>50</v>
      </c>
      <c r="L67">
        <v>72.78</v>
      </c>
      <c r="M67">
        <v>1.7</v>
      </c>
      <c r="Q67">
        <v>20.54</v>
      </c>
      <c r="U67">
        <v>32.26</v>
      </c>
      <c r="V67">
        <v>93.94</v>
      </c>
      <c r="W67">
        <v>2.2000000000000002</v>
      </c>
      <c r="X67">
        <v>50</v>
      </c>
      <c r="Y67">
        <v>50</v>
      </c>
      <c r="Z67">
        <v>29.36</v>
      </c>
      <c r="AA67">
        <v>0.9</v>
      </c>
      <c r="AB67">
        <v>50</v>
      </c>
      <c r="AK67">
        <v>45.05</v>
      </c>
      <c r="AL67">
        <v>2.964</v>
      </c>
      <c r="AM67">
        <v>2.302</v>
      </c>
      <c r="AN67">
        <v>321.39999999999998</v>
      </c>
    </row>
    <row r="68" spans="1:49" x14ac:dyDescent="0.3">
      <c r="A68" s="1" t="str">
        <f>"Chemistry 66"</f>
        <v>Chemistry 66</v>
      </c>
      <c r="B68" t="s">
        <v>91</v>
      </c>
      <c r="C68" s="1" t="s">
        <v>251</v>
      </c>
      <c r="D68">
        <v>1</v>
      </c>
      <c r="F68">
        <v>50</v>
      </c>
      <c r="G68">
        <v>50</v>
      </c>
      <c r="H68">
        <v>0</v>
      </c>
      <c r="I68">
        <v>44.21</v>
      </c>
      <c r="J68">
        <v>50</v>
      </c>
      <c r="K68">
        <v>50</v>
      </c>
      <c r="L68">
        <v>26.57</v>
      </c>
      <c r="Q68">
        <v>26.53</v>
      </c>
      <c r="U68">
        <v>50</v>
      </c>
      <c r="V68">
        <v>86.61</v>
      </c>
      <c r="W68">
        <v>1.9</v>
      </c>
      <c r="X68">
        <v>50</v>
      </c>
      <c r="Y68">
        <v>50</v>
      </c>
      <c r="Z68">
        <v>27.84</v>
      </c>
      <c r="AA68">
        <v>0</v>
      </c>
      <c r="AB68">
        <v>50</v>
      </c>
      <c r="AK68">
        <v>50</v>
      </c>
      <c r="AL68">
        <v>3.5609999999999999</v>
      </c>
      <c r="AM68">
        <v>3.5609999999999999</v>
      </c>
      <c r="AN68">
        <v>310.39999999999998</v>
      </c>
    </row>
    <row r="69" spans="1:49" x14ac:dyDescent="0.3">
      <c r="A69" s="1" t="str">
        <f>"Chemistry 67"</f>
        <v>Chemistry 67</v>
      </c>
      <c r="B69" t="s">
        <v>92</v>
      </c>
      <c r="C69" s="1" t="s">
        <v>207</v>
      </c>
      <c r="D69">
        <v>1</v>
      </c>
      <c r="E69">
        <v>54</v>
      </c>
      <c r="F69">
        <v>50</v>
      </c>
      <c r="G69">
        <v>50</v>
      </c>
      <c r="H69">
        <v>0</v>
      </c>
      <c r="I69">
        <v>24.26</v>
      </c>
      <c r="J69">
        <v>50</v>
      </c>
      <c r="K69">
        <v>50</v>
      </c>
      <c r="L69">
        <v>9.92</v>
      </c>
      <c r="Q69">
        <v>50</v>
      </c>
      <c r="U69">
        <v>50</v>
      </c>
      <c r="V69">
        <v>33.46</v>
      </c>
      <c r="W69">
        <v>0</v>
      </c>
      <c r="X69">
        <v>50</v>
      </c>
      <c r="Y69">
        <v>50</v>
      </c>
      <c r="Z69">
        <v>11.89</v>
      </c>
      <c r="AA69">
        <v>0</v>
      </c>
      <c r="AB69">
        <v>50</v>
      </c>
      <c r="AK69">
        <v>50</v>
      </c>
      <c r="AL69">
        <v>3.2949999999999999</v>
      </c>
      <c r="AM69">
        <v>3.2949999999999999</v>
      </c>
      <c r="AN69">
        <v>329.3</v>
      </c>
    </row>
    <row r="70" spans="1:49" x14ac:dyDescent="0.3">
      <c r="A70" s="1" t="str">
        <f>"Chemistry 68"</f>
        <v>Chemistry 68</v>
      </c>
      <c r="B70" t="s">
        <v>93</v>
      </c>
      <c r="C70" s="1" t="s">
        <v>196</v>
      </c>
      <c r="D70">
        <v>1</v>
      </c>
      <c r="E70">
        <v>43</v>
      </c>
      <c r="F70">
        <v>50</v>
      </c>
      <c r="G70">
        <v>50</v>
      </c>
      <c r="H70">
        <v>0</v>
      </c>
      <c r="I70">
        <v>18.670000000000002</v>
      </c>
      <c r="J70">
        <v>50</v>
      </c>
      <c r="K70">
        <v>50</v>
      </c>
      <c r="L70">
        <v>9.34</v>
      </c>
      <c r="Q70">
        <v>50</v>
      </c>
      <c r="U70">
        <v>50</v>
      </c>
      <c r="V70">
        <v>30.16</v>
      </c>
      <c r="W70">
        <v>0</v>
      </c>
      <c r="X70">
        <v>50</v>
      </c>
      <c r="Y70">
        <v>50</v>
      </c>
      <c r="Z70">
        <v>13.5</v>
      </c>
      <c r="AA70">
        <v>0</v>
      </c>
      <c r="AB70">
        <v>50</v>
      </c>
      <c r="AK70">
        <v>50</v>
      </c>
      <c r="AL70">
        <v>3.0169999999999999</v>
      </c>
      <c r="AM70">
        <v>1.034</v>
      </c>
      <c r="AN70">
        <v>281.39999999999998</v>
      </c>
    </row>
    <row r="71" spans="1:49" x14ac:dyDescent="0.3">
      <c r="A71" s="1" t="str">
        <f>"Chemistry 69"</f>
        <v>Chemistry 69</v>
      </c>
      <c r="B71" t="s">
        <v>94</v>
      </c>
      <c r="C71" s="1" t="s">
        <v>208</v>
      </c>
      <c r="D71">
        <v>1</v>
      </c>
      <c r="E71">
        <v>55</v>
      </c>
      <c r="F71">
        <v>35.44</v>
      </c>
      <c r="G71">
        <v>50</v>
      </c>
      <c r="H71">
        <v>1.4</v>
      </c>
      <c r="I71">
        <v>66.59</v>
      </c>
      <c r="J71">
        <v>50</v>
      </c>
      <c r="K71">
        <v>50</v>
      </c>
      <c r="L71">
        <v>37.86</v>
      </c>
      <c r="Q71">
        <v>50</v>
      </c>
      <c r="U71">
        <v>50</v>
      </c>
      <c r="V71">
        <v>39.909999999999997</v>
      </c>
      <c r="W71">
        <v>0</v>
      </c>
      <c r="X71">
        <v>50</v>
      </c>
      <c r="Y71">
        <v>50</v>
      </c>
      <c r="Z71">
        <v>-5.66</v>
      </c>
      <c r="AA71">
        <v>0</v>
      </c>
      <c r="AB71">
        <v>50</v>
      </c>
      <c r="AK71">
        <v>50</v>
      </c>
      <c r="AL71">
        <v>4.2450000000000001</v>
      </c>
      <c r="AM71">
        <v>4.2450000000000001</v>
      </c>
      <c r="AN71">
        <v>372.3</v>
      </c>
    </row>
    <row r="72" spans="1:49" x14ac:dyDescent="0.3">
      <c r="A72" s="1" t="str">
        <f>"Chemistry 70"</f>
        <v>Chemistry 70</v>
      </c>
      <c r="B72" t="s">
        <v>95</v>
      </c>
      <c r="C72" s="1" t="s">
        <v>211</v>
      </c>
      <c r="D72">
        <v>1</v>
      </c>
      <c r="E72">
        <v>58</v>
      </c>
      <c r="F72">
        <v>50</v>
      </c>
      <c r="G72">
        <v>50</v>
      </c>
      <c r="H72">
        <v>0</v>
      </c>
      <c r="I72">
        <v>29.18</v>
      </c>
      <c r="J72">
        <v>50</v>
      </c>
      <c r="K72">
        <v>50</v>
      </c>
      <c r="L72">
        <v>8.18</v>
      </c>
      <c r="N72">
        <v>36.18</v>
      </c>
      <c r="O72">
        <v>60.48</v>
      </c>
      <c r="P72">
        <v>1.7889999999999999</v>
      </c>
      <c r="R72">
        <v>64</v>
      </c>
      <c r="S72">
        <v>64</v>
      </c>
      <c r="T72">
        <v>0</v>
      </c>
      <c r="AB72">
        <v>50</v>
      </c>
      <c r="AE72">
        <v>64</v>
      </c>
      <c r="AI72">
        <v>45.25</v>
      </c>
      <c r="AL72">
        <v>3.2949999999999999</v>
      </c>
      <c r="AM72">
        <v>3.2949999999999999</v>
      </c>
      <c r="AN72">
        <v>329.3</v>
      </c>
      <c r="AR72">
        <v>146</v>
      </c>
      <c r="AS72">
        <v>0.87</v>
      </c>
    </row>
    <row r="73" spans="1:49" x14ac:dyDescent="0.3">
      <c r="A73" s="1" t="str">
        <f>"Chemistry 71"</f>
        <v>Chemistry 71</v>
      </c>
      <c r="B73" t="s">
        <v>96</v>
      </c>
      <c r="C73" s="1" t="s">
        <v>209</v>
      </c>
      <c r="D73">
        <v>1</v>
      </c>
      <c r="E73">
        <v>56</v>
      </c>
      <c r="F73">
        <v>2.38</v>
      </c>
      <c r="G73">
        <v>3.99</v>
      </c>
      <c r="H73">
        <v>1.8</v>
      </c>
      <c r="I73">
        <v>101</v>
      </c>
      <c r="J73">
        <v>17.34</v>
      </c>
      <c r="K73">
        <v>50</v>
      </c>
      <c r="L73">
        <v>60.4</v>
      </c>
      <c r="M73">
        <v>0.2</v>
      </c>
      <c r="N73">
        <v>2.16</v>
      </c>
      <c r="O73">
        <v>4</v>
      </c>
      <c r="P73">
        <v>12.07</v>
      </c>
      <c r="R73">
        <v>0.7409</v>
      </c>
      <c r="S73">
        <v>3.238</v>
      </c>
      <c r="T73">
        <v>43.85</v>
      </c>
      <c r="AB73">
        <v>4.26</v>
      </c>
      <c r="AE73">
        <v>26.12</v>
      </c>
      <c r="AF73">
        <v>36.6</v>
      </c>
      <c r="AI73">
        <v>32</v>
      </c>
      <c r="AL73">
        <v>3.3090000000000002</v>
      </c>
      <c r="AM73">
        <v>3.3090000000000002</v>
      </c>
      <c r="AN73">
        <v>334.3</v>
      </c>
      <c r="AO73">
        <v>15</v>
      </c>
      <c r="AR73">
        <v>923</v>
      </c>
      <c r="AS73">
        <v>0.97599999999999998</v>
      </c>
    </row>
    <row r="74" spans="1:49" x14ac:dyDescent="0.3">
      <c r="A74" s="1" t="str">
        <f>"Chemistry 72"</f>
        <v>Chemistry 72</v>
      </c>
      <c r="B74" t="s">
        <v>97</v>
      </c>
      <c r="C74" s="1" t="s">
        <v>212</v>
      </c>
      <c r="D74">
        <v>1</v>
      </c>
      <c r="E74">
        <v>59</v>
      </c>
      <c r="F74">
        <v>11.02</v>
      </c>
      <c r="G74">
        <v>25.67</v>
      </c>
      <c r="H74">
        <v>2.2000000000000002</v>
      </c>
      <c r="I74">
        <v>96.17</v>
      </c>
      <c r="J74">
        <v>50</v>
      </c>
      <c r="K74">
        <v>50</v>
      </c>
      <c r="L74">
        <v>47.07</v>
      </c>
      <c r="M74">
        <v>0.5</v>
      </c>
      <c r="N74">
        <v>6.9690000000000003</v>
      </c>
      <c r="O74">
        <v>13.95</v>
      </c>
      <c r="P74">
        <v>3.28</v>
      </c>
      <c r="R74">
        <v>3.21</v>
      </c>
      <c r="S74">
        <v>24.64</v>
      </c>
      <c r="T74">
        <v>10.4</v>
      </c>
      <c r="AB74">
        <v>23.71</v>
      </c>
      <c r="AE74">
        <v>23.02</v>
      </c>
      <c r="AI74">
        <v>40.32</v>
      </c>
      <c r="AL74">
        <v>4.2450000000000001</v>
      </c>
      <c r="AM74">
        <v>4.2450000000000001</v>
      </c>
      <c r="AN74">
        <v>372.3</v>
      </c>
    </row>
    <row r="75" spans="1:49" x14ac:dyDescent="0.3">
      <c r="A75" s="1" t="str">
        <f>"Chemistry 73"</f>
        <v>Chemistry 73</v>
      </c>
      <c r="B75" t="s">
        <v>98</v>
      </c>
      <c r="C75" s="1" t="s">
        <v>174</v>
      </c>
      <c r="D75">
        <v>1</v>
      </c>
      <c r="E75">
        <v>20</v>
      </c>
      <c r="F75">
        <v>3.9</v>
      </c>
      <c r="G75">
        <v>7.33</v>
      </c>
      <c r="H75">
        <v>12.8</v>
      </c>
      <c r="I75">
        <v>99.87</v>
      </c>
      <c r="J75">
        <v>13.84</v>
      </c>
      <c r="K75">
        <v>50</v>
      </c>
      <c r="L75">
        <v>82.19</v>
      </c>
      <c r="M75">
        <v>3.6</v>
      </c>
      <c r="N75">
        <v>0.92159999999999997</v>
      </c>
      <c r="O75">
        <v>2.9969999999999999</v>
      </c>
      <c r="P75">
        <v>6.7080000000000002</v>
      </c>
      <c r="R75">
        <v>1.6950000000000001</v>
      </c>
      <c r="S75">
        <v>3.72</v>
      </c>
      <c r="T75">
        <v>3.75</v>
      </c>
      <c r="AB75">
        <v>50</v>
      </c>
      <c r="AE75">
        <v>6.18</v>
      </c>
      <c r="AI75">
        <v>4</v>
      </c>
      <c r="AL75">
        <v>3.4620000000000002</v>
      </c>
      <c r="AM75">
        <v>3.4620000000000002</v>
      </c>
      <c r="AN75">
        <v>318.3</v>
      </c>
      <c r="AR75">
        <v>1607</v>
      </c>
      <c r="AS75">
        <v>0.98609999999999998</v>
      </c>
    </row>
    <row r="76" spans="1:49" x14ac:dyDescent="0.3">
      <c r="A76" s="1" t="str">
        <f>"Chemistry 74"</f>
        <v>Chemistry 74</v>
      </c>
      <c r="B76" t="s">
        <v>99</v>
      </c>
      <c r="C76" s="1" t="s">
        <v>213</v>
      </c>
      <c r="D76">
        <v>1</v>
      </c>
      <c r="E76">
        <v>60</v>
      </c>
      <c r="F76">
        <v>1.77</v>
      </c>
      <c r="G76">
        <v>2.85</v>
      </c>
      <c r="H76">
        <v>2.6</v>
      </c>
      <c r="I76">
        <v>110.3</v>
      </c>
      <c r="J76">
        <v>6.38</v>
      </c>
      <c r="K76">
        <v>50</v>
      </c>
      <c r="L76">
        <v>97.81</v>
      </c>
      <c r="M76">
        <v>0.7</v>
      </c>
      <c r="N76">
        <v>8.11</v>
      </c>
      <c r="O76">
        <v>14.29</v>
      </c>
      <c r="P76">
        <v>0.3</v>
      </c>
      <c r="R76">
        <v>0.71150000000000002</v>
      </c>
      <c r="S76">
        <v>14.84</v>
      </c>
      <c r="T76">
        <v>3</v>
      </c>
      <c r="AB76">
        <v>4.5599999999999996</v>
      </c>
      <c r="AE76">
        <v>2.11</v>
      </c>
      <c r="AI76">
        <v>8</v>
      </c>
      <c r="AL76">
        <v>3.2160000000000002</v>
      </c>
      <c r="AM76">
        <v>3.2160000000000002</v>
      </c>
      <c r="AN76">
        <v>334.3</v>
      </c>
      <c r="AR76">
        <v>117.3</v>
      </c>
      <c r="AS76">
        <v>0.84</v>
      </c>
    </row>
    <row r="77" spans="1:49" x14ac:dyDescent="0.3">
      <c r="A77" s="1" t="str">
        <f>"Chemistry 75"</f>
        <v>Chemistry 75</v>
      </c>
      <c r="B77" t="s">
        <v>100</v>
      </c>
      <c r="C77" s="1" t="s">
        <v>252</v>
      </c>
      <c r="D77">
        <v>1</v>
      </c>
      <c r="F77">
        <v>50</v>
      </c>
      <c r="G77">
        <v>50</v>
      </c>
      <c r="H77">
        <v>0</v>
      </c>
      <c r="I77">
        <v>28.75</v>
      </c>
      <c r="J77">
        <v>50</v>
      </c>
      <c r="K77">
        <v>50</v>
      </c>
      <c r="L77">
        <v>10.35</v>
      </c>
      <c r="Q77">
        <v>50</v>
      </c>
      <c r="U77">
        <v>50</v>
      </c>
      <c r="V77">
        <v>48.08</v>
      </c>
      <c r="W77">
        <v>0</v>
      </c>
      <c r="X77">
        <v>50</v>
      </c>
      <c r="Y77">
        <v>50</v>
      </c>
      <c r="Z77">
        <v>19.32</v>
      </c>
      <c r="AA77">
        <v>0</v>
      </c>
      <c r="AB77">
        <v>50</v>
      </c>
      <c r="AK77">
        <v>50</v>
      </c>
      <c r="AL77">
        <v>2.7440000000000002</v>
      </c>
      <c r="AM77">
        <v>2.7440000000000002</v>
      </c>
      <c r="AN77">
        <v>305.3</v>
      </c>
    </row>
    <row r="78" spans="1:49" x14ac:dyDescent="0.3">
      <c r="A78" s="1" t="str">
        <f>"Chemistry 76"</f>
        <v>Chemistry 76</v>
      </c>
      <c r="B78" t="s">
        <v>101</v>
      </c>
      <c r="C78" s="1" t="s">
        <v>253</v>
      </c>
      <c r="D78">
        <v>1</v>
      </c>
      <c r="F78">
        <v>28.06</v>
      </c>
      <c r="G78">
        <v>50</v>
      </c>
      <c r="H78">
        <v>1.8</v>
      </c>
      <c r="I78">
        <v>83.29</v>
      </c>
      <c r="J78">
        <v>43.42</v>
      </c>
      <c r="K78">
        <v>50</v>
      </c>
      <c r="L78">
        <v>56.33</v>
      </c>
      <c r="M78">
        <v>1.2</v>
      </c>
      <c r="AB78">
        <v>50</v>
      </c>
      <c r="AL78">
        <v>1.712</v>
      </c>
      <c r="AM78">
        <v>1.2529999999999999</v>
      </c>
      <c r="AN78">
        <v>268.3</v>
      </c>
    </row>
    <row r="79" spans="1:49" x14ac:dyDescent="0.3">
      <c r="A79" s="1" t="str">
        <f>"Chemistry 77"</f>
        <v>Chemistry 77</v>
      </c>
      <c r="B79" t="s">
        <v>102</v>
      </c>
      <c r="C79" s="1" t="s">
        <v>163</v>
      </c>
      <c r="D79">
        <v>1</v>
      </c>
      <c r="E79">
        <v>9</v>
      </c>
      <c r="F79">
        <v>10.199999999999999</v>
      </c>
      <c r="G79">
        <v>18.79</v>
      </c>
      <c r="H79">
        <v>4.9000000000000004</v>
      </c>
      <c r="I79">
        <v>101.9</v>
      </c>
      <c r="J79">
        <v>14.21</v>
      </c>
      <c r="K79">
        <v>27.1</v>
      </c>
      <c r="L79">
        <v>98.94</v>
      </c>
      <c r="M79">
        <v>3.5</v>
      </c>
      <c r="AB79">
        <v>50</v>
      </c>
      <c r="AL79">
        <v>2.524</v>
      </c>
      <c r="AM79">
        <v>2.31</v>
      </c>
      <c r="AN79">
        <v>292.3</v>
      </c>
    </row>
    <row r="80" spans="1:49" x14ac:dyDescent="0.3">
      <c r="A80" s="1" t="str">
        <f>"Chemistry 78"</f>
        <v>Chemistry 78</v>
      </c>
      <c r="B80" t="s">
        <v>103</v>
      </c>
      <c r="C80" s="1" t="s">
        <v>164</v>
      </c>
      <c r="D80">
        <v>1</v>
      </c>
      <c r="E80">
        <v>10</v>
      </c>
      <c r="F80">
        <v>50</v>
      </c>
      <c r="G80">
        <v>50</v>
      </c>
      <c r="H80">
        <v>0</v>
      </c>
      <c r="I80">
        <v>31.84</v>
      </c>
      <c r="J80">
        <v>50</v>
      </c>
      <c r="K80">
        <v>50</v>
      </c>
      <c r="L80">
        <v>17.14</v>
      </c>
      <c r="N80">
        <v>57.02</v>
      </c>
      <c r="O80">
        <v>64</v>
      </c>
      <c r="P80">
        <v>1.3</v>
      </c>
      <c r="R80">
        <v>64</v>
      </c>
      <c r="S80">
        <v>64</v>
      </c>
      <c r="T80">
        <v>0</v>
      </c>
      <c r="AB80">
        <v>50</v>
      </c>
      <c r="AE80">
        <v>64</v>
      </c>
      <c r="AI80">
        <v>64</v>
      </c>
      <c r="AL80">
        <v>2.246</v>
      </c>
      <c r="AM80">
        <v>0.84350000000000003</v>
      </c>
      <c r="AN80">
        <v>281.39999999999998</v>
      </c>
    </row>
    <row r="81" spans="1:49" x14ac:dyDescent="0.3">
      <c r="A81" s="1" t="str">
        <f>"Chemistry 79"</f>
        <v>Chemistry 79</v>
      </c>
      <c r="B81" t="s">
        <v>104</v>
      </c>
      <c r="C81" s="1" t="s">
        <v>154</v>
      </c>
      <c r="D81">
        <v>1</v>
      </c>
      <c r="F81">
        <v>50</v>
      </c>
      <c r="G81">
        <v>50</v>
      </c>
      <c r="H81">
        <v>0</v>
      </c>
      <c r="I81">
        <v>38.1</v>
      </c>
      <c r="J81">
        <v>50</v>
      </c>
      <c r="K81">
        <v>50</v>
      </c>
      <c r="L81">
        <v>21.59</v>
      </c>
      <c r="N81">
        <v>64</v>
      </c>
      <c r="O81">
        <v>64</v>
      </c>
      <c r="R81">
        <v>64</v>
      </c>
      <c r="S81">
        <v>64</v>
      </c>
      <c r="T81">
        <v>0</v>
      </c>
      <c r="AB81">
        <v>50</v>
      </c>
      <c r="AE81">
        <v>64</v>
      </c>
      <c r="AI81">
        <v>64</v>
      </c>
      <c r="AL81">
        <v>2.137</v>
      </c>
      <c r="AM81">
        <v>1.157</v>
      </c>
      <c r="AN81">
        <v>304.39999999999998</v>
      </c>
    </row>
    <row r="82" spans="1:49" x14ac:dyDescent="0.3">
      <c r="A82" s="1" t="str">
        <f>"Chemistry 80"</f>
        <v>Chemistry 80</v>
      </c>
      <c r="B82" t="s">
        <v>105</v>
      </c>
      <c r="C82" s="1" t="s">
        <v>170</v>
      </c>
      <c r="D82">
        <v>1</v>
      </c>
      <c r="E82">
        <v>16</v>
      </c>
      <c r="F82">
        <v>50</v>
      </c>
      <c r="G82">
        <v>50</v>
      </c>
      <c r="H82">
        <v>0</v>
      </c>
      <c r="I82">
        <v>19.38</v>
      </c>
      <c r="J82">
        <v>50</v>
      </c>
      <c r="K82">
        <v>50</v>
      </c>
      <c r="L82">
        <v>5.8</v>
      </c>
      <c r="Q82">
        <v>26.78</v>
      </c>
      <c r="U82">
        <v>50</v>
      </c>
      <c r="V82">
        <v>57.88</v>
      </c>
      <c r="W82">
        <v>1.9</v>
      </c>
      <c r="X82">
        <v>50</v>
      </c>
      <c r="Y82">
        <v>50</v>
      </c>
      <c r="Z82">
        <v>14.3</v>
      </c>
      <c r="AA82">
        <v>0</v>
      </c>
      <c r="AB82">
        <v>50</v>
      </c>
      <c r="AK82">
        <v>50</v>
      </c>
      <c r="AL82">
        <v>1.702</v>
      </c>
      <c r="AM82">
        <v>2.016</v>
      </c>
      <c r="AN82">
        <v>280.3</v>
      </c>
    </row>
    <row r="83" spans="1:49" x14ac:dyDescent="0.3">
      <c r="A83" s="1" t="str">
        <f>"Chemistry 81"</f>
        <v>Chemistry 81</v>
      </c>
      <c r="B83" t="s">
        <v>106</v>
      </c>
      <c r="C83" s="1" t="s">
        <v>167</v>
      </c>
      <c r="D83">
        <v>1</v>
      </c>
      <c r="E83">
        <v>13</v>
      </c>
      <c r="F83">
        <v>50</v>
      </c>
      <c r="G83">
        <v>50</v>
      </c>
      <c r="H83">
        <v>0</v>
      </c>
      <c r="I83">
        <v>5.96</v>
      </c>
      <c r="J83">
        <v>50</v>
      </c>
      <c r="K83">
        <v>50</v>
      </c>
      <c r="L83">
        <v>2.5099999999999998</v>
      </c>
      <c r="AB83">
        <v>50</v>
      </c>
      <c r="AL83">
        <v>1.841</v>
      </c>
      <c r="AM83">
        <v>1.4219999999999999</v>
      </c>
      <c r="AN83">
        <v>280.3</v>
      </c>
    </row>
    <row r="84" spans="1:49" x14ac:dyDescent="0.3">
      <c r="A84" s="1" t="str">
        <f>"Chemistry 82"</f>
        <v>Chemistry 82</v>
      </c>
      <c r="B84" t="s">
        <v>107</v>
      </c>
      <c r="C84" s="1" t="s">
        <v>168</v>
      </c>
      <c r="D84">
        <v>1</v>
      </c>
      <c r="E84">
        <v>14</v>
      </c>
      <c r="F84">
        <v>29.36</v>
      </c>
      <c r="G84">
        <v>47.73</v>
      </c>
      <c r="H84">
        <v>1.7</v>
      </c>
      <c r="I84">
        <v>91.88</v>
      </c>
      <c r="J84">
        <v>34.43</v>
      </c>
      <c r="K84">
        <v>50</v>
      </c>
      <c r="L84">
        <v>69.78</v>
      </c>
      <c r="M84">
        <v>1.5</v>
      </c>
      <c r="N84">
        <v>18.63</v>
      </c>
      <c r="O84">
        <v>52.31</v>
      </c>
      <c r="P84">
        <v>3.4350000000000001</v>
      </c>
      <c r="R84">
        <v>32.89</v>
      </c>
      <c r="S84">
        <v>62.45</v>
      </c>
      <c r="T84">
        <v>1.95</v>
      </c>
      <c r="AB84">
        <v>50</v>
      </c>
      <c r="AE84">
        <v>64</v>
      </c>
      <c r="AI84">
        <v>64</v>
      </c>
      <c r="AL84">
        <v>1.794</v>
      </c>
      <c r="AM84">
        <v>1.4930000000000001</v>
      </c>
      <c r="AN84">
        <v>280.3</v>
      </c>
    </row>
    <row r="85" spans="1:49" x14ac:dyDescent="0.3">
      <c r="A85" s="1" t="str">
        <f>"Chemistry 83"</f>
        <v>Chemistry 83</v>
      </c>
      <c r="B85" t="s">
        <v>108</v>
      </c>
      <c r="C85" s="1" t="s">
        <v>169</v>
      </c>
      <c r="D85">
        <v>1</v>
      </c>
      <c r="E85">
        <v>15</v>
      </c>
      <c r="F85">
        <v>50</v>
      </c>
      <c r="G85">
        <v>50</v>
      </c>
      <c r="H85">
        <v>0</v>
      </c>
      <c r="I85">
        <v>12.92</v>
      </c>
      <c r="J85">
        <v>50</v>
      </c>
      <c r="K85">
        <v>50</v>
      </c>
      <c r="L85">
        <v>6.45</v>
      </c>
      <c r="N85">
        <v>40.32</v>
      </c>
      <c r="O85">
        <v>64</v>
      </c>
      <c r="P85">
        <v>2.5</v>
      </c>
      <c r="R85">
        <v>64</v>
      </c>
      <c r="S85">
        <v>64</v>
      </c>
      <c r="T85">
        <v>0</v>
      </c>
      <c r="AB85">
        <v>50</v>
      </c>
      <c r="AE85">
        <v>64</v>
      </c>
      <c r="AI85">
        <v>64</v>
      </c>
      <c r="AL85">
        <v>1.5529999999999999</v>
      </c>
      <c r="AM85">
        <v>1.0149999999999999</v>
      </c>
      <c r="AN85">
        <v>279.3</v>
      </c>
    </row>
    <row r="86" spans="1:49" x14ac:dyDescent="0.3">
      <c r="A86" s="1" t="str">
        <f>"Chemistry 84"</f>
        <v>Chemistry 84</v>
      </c>
      <c r="B86" t="s">
        <v>109</v>
      </c>
      <c r="C86" s="1" t="s">
        <v>176</v>
      </c>
      <c r="D86">
        <v>1</v>
      </c>
      <c r="E86">
        <v>22</v>
      </c>
      <c r="F86">
        <v>1.73</v>
      </c>
      <c r="G86">
        <v>2.59</v>
      </c>
      <c r="H86">
        <v>3.3</v>
      </c>
      <c r="I86">
        <v>105.9</v>
      </c>
      <c r="J86">
        <v>2.2799999999999998</v>
      </c>
      <c r="K86">
        <v>4.4400000000000004</v>
      </c>
      <c r="L86">
        <v>101.8</v>
      </c>
      <c r="M86">
        <v>2.5</v>
      </c>
      <c r="N86">
        <v>2.617</v>
      </c>
      <c r="O86">
        <v>6.9139999999999997</v>
      </c>
      <c r="P86">
        <v>0.8367</v>
      </c>
      <c r="R86">
        <v>0.72589999999999999</v>
      </c>
      <c r="S86">
        <v>3.7040000000000002</v>
      </c>
      <c r="T86">
        <v>2.95</v>
      </c>
      <c r="AB86">
        <v>5.75</v>
      </c>
      <c r="AE86">
        <v>2.1190000000000002</v>
      </c>
      <c r="AI86">
        <v>8</v>
      </c>
      <c r="AL86">
        <v>3.0619999999999998</v>
      </c>
      <c r="AM86">
        <v>3.0619999999999998</v>
      </c>
      <c r="AN86">
        <v>334.3</v>
      </c>
      <c r="AR86">
        <v>133.30000000000001</v>
      </c>
      <c r="AS86">
        <v>0.85429999999999995</v>
      </c>
    </row>
    <row r="87" spans="1:49" x14ac:dyDescent="0.3">
      <c r="A87" s="1" t="str">
        <f>"Chemistry 85"</f>
        <v>Chemistry 85</v>
      </c>
      <c r="B87" t="s">
        <v>110</v>
      </c>
      <c r="C87" s="1" t="s">
        <v>178</v>
      </c>
      <c r="D87">
        <v>1</v>
      </c>
      <c r="E87">
        <v>24</v>
      </c>
      <c r="F87">
        <v>3.91</v>
      </c>
      <c r="G87">
        <v>5.7</v>
      </c>
      <c r="H87">
        <v>2.2999999999999998</v>
      </c>
      <c r="I87">
        <v>103</v>
      </c>
      <c r="J87">
        <v>4.88</v>
      </c>
      <c r="K87">
        <v>50</v>
      </c>
      <c r="L87">
        <v>86.01</v>
      </c>
      <c r="M87">
        <v>1.8</v>
      </c>
      <c r="Q87">
        <v>0.62</v>
      </c>
      <c r="U87">
        <v>1.34</v>
      </c>
      <c r="V87">
        <v>101.3</v>
      </c>
      <c r="W87">
        <v>2.8</v>
      </c>
      <c r="X87">
        <v>5.45</v>
      </c>
      <c r="Y87">
        <v>36.47</v>
      </c>
      <c r="Z87">
        <v>110.5</v>
      </c>
      <c r="AA87">
        <v>0.3</v>
      </c>
      <c r="AB87">
        <v>8.93</v>
      </c>
      <c r="AD87">
        <v>3.2</v>
      </c>
      <c r="AH87">
        <v>0.64</v>
      </c>
      <c r="AJ87">
        <v>1.44</v>
      </c>
      <c r="AK87">
        <v>1.72</v>
      </c>
      <c r="AL87">
        <v>4.2439999999999998</v>
      </c>
      <c r="AM87">
        <v>4.2439999999999998</v>
      </c>
      <c r="AN87">
        <v>385.2</v>
      </c>
    </row>
    <row r="88" spans="1:49" x14ac:dyDescent="0.3">
      <c r="A88" s="1" t="str">
        <f>"Chemistry 86"</f>
        <v>Chemistry 86</v>
      </c>
      <c r="B88" t="s">
        <v>111</v>
      </c>
      <c r="C88" s="1" t="s">
        <v>179</v>
      </c>
      <c r="D88">
        <v>1</v>
      </c>
      <c r="E88">
        <v>25</v>
      </c>
      <c r="F88">
        <v>1.71</v>
      </c>
      <c r="G88">
        <v>2.9</v>
      </c>
      <c r="H88">
        <v>9.3000000000000007</v>
      </c>
      <c r="I88">
        <v>105.5</v>
      </c>
      <c r="J88">
        <v>2.41</v>
      </c>
      <c r="K88">
        <v>4.6100000000000003</v>
      </c>
      <c r="L88">
        <v>101.7</v>
      </c>
      <c r="M88">
        <v>6.6</v>
      </c>
      <c r="N88">
        <v>13.88</v>
      </c>
      <c r="O88">
        <v>27.44</v>
      </c>
      <c r="P88">
        <v>0.94869999999999999</v>
      </c>
      <c r="R88">
        <v>4.3970000000000002</v>
      </c>
      <c r="S88">
        <v>26.9</v>
      </c>
      <c r="T88">
        <v>3</v>
      </c>
      <c r="AB88">
        <v>15.97</v>
      </c>
      <c r="AE88">
        <v>13.18</v>
      </c>
      <c r="AI88">
        <v>45.25</v>
      </c>
      <c r="AL88">
        <v>2.46</v>
      </c>
      <c r="AM88">
        <v>2.46</v>
      </c>
      <c r="AN88">
        <v>335.3</v>
      </c>
      <c r="AP88">
        <v>76.27</v>
      </c>
      <c r="AQ88">
        <v>76.27</v>
      </c>
      <c r="AR88">
        <v>80.75</v>
      </c>
      <c r="AS88">
        <v>0.78039999999999998</v>
      </c>
      <c r="AT88">
        <v>35.25</v>
      </c>
      <c r="AU88">
        <v>0.61329999999999996</v>
      </c>
      <c r="AV88">
        <v>306</v>
      </c>
      <c r="AW88">
        <v>0.86760000000000004</v>
      </c>
    </row>
    <row r="89" spans="1:49" x14ac:dyDescent="0.3">
      <c r="A89" s="1" t="str">
        <f>"Chemistry 87"</f>
        <v>Chemistry 87</v>
      </c>
      <c r="B89" t="s">
        <v>112</v>
      </c>
      <c r="C89" s="1" t="s">
        <v>177</v>
      </c>
      <c r="D89">
        <v>1</v>
      </c>
      <c r="E89">
        <v>23</v>
      </c>
      <c r="F89">
        <v>1.91</v>
      </c>
      <c r="G89">
        <v>3.02</v>
      </c>
      <c r="H89">
        <v>2.4</v>
      </c>
      <c r="I89">
        <v>104.5</v>
      </c>
      <c r="J89">
        <v>2.37</v>
      </c>
      <c r="K89">
        <v>50</v>
      </c>
      <c r="L89">
        <v>87.94</v>
      </c>
      <c r="M89">
        <v>1.9</v>
      </c>
      <c r="N89">
        <v>2.0099999999999998</v>
      </c>
      <c r="O89">
        <v>3.53</v>
      </c>
      <c r="P89">
        <v>1.0820000000000001</v>
      </c>
      <c r="R89">
        <v>0.54959999999999998</v>
      </c>
      <c r="S89">
        <v>1.98</v>
      </c>
      <c r="T89">
        <v>4</v>
      </c>
      <c r="AB89">
        <v>4.53</v>
      </c>
      <c r="AE89">
        <v>2.153</v>
      </c>
      <c r="AI89">
        <v>8</v>
      </c>
      <c r="AL89">
        <v>3.1789999999999998</v>
      </c>
      <c r="AM89">
        <v>3.1789999999999998</v>
      </c>
      <c r="AN89">
        <v>352.3</v>
      </c>
      <c r="AR89">
        <v>61.75</v>
      </c>
      <c r="AS89">
        <v>0.73099999999999998</v>
      </c>
    </row>
    <row r="90" spans="1:49" x14ac:dyDescent="0.3">
      <c r="A90" s="1" t="str">
        <f>"Chemistry 88"</f>
        <v>Chemistry 88</v>
      </c>
      <c r="B90" t="s">
        <v>113</v>
      </c>
      <c r="C90" s="1" t="s">
        <v>254</v>
      </c>
      <c r="D90">
        <v>1</v>
      </c>
      <c r="F90">
        <v>19.579999999999998</v>
      </c>
      <c r="G90">
        <v>50</v>
      </c>
      <c r="H90">
        <v>2.6</v>
      </c>
      <c r="I90">
        <v>78.52</v>
      </c>
      <c r="J90">
        <v>50</v>
      </c>
      <c r="K90">
        <v>50</v>
      </c>
      <c r="L90">
        <v>30.59</v>
      </c>
      <c r="Q90">
        <v>15.22</v>
      </c>
      <c r="U90">
        <v>49.61</v>
      </c>
      <c r="V90">
        <v>90.32</v>
      </c>
      <c r="W90">
        <v>1</v>
      </c>
      <c r="X90">
        <v>50</v>
      </c>
      <c r="Y90">
        <v>50</v>
      </c>
      <c r="Z90">
        <v>32.5</v>
      </c>
      <c r="AA90">
        <v>0.3</v>
      </c>
      <c r="AB90">
        <v>50</v>
      </c>
      <c r="AK90">
        <v>15.44</v>
      </c>
      <c r="AL90">
        <v>2.0910000000000002</v>
      </c>
      <c r="AM90">
        <v>2.0910000000000002</v>
      </c>
      <c r="AN90">
        <v>290.3</v>
      </c>
    </row>
    <row r="91" spans="1:49" x14ac:dyDescent="0.3">
      <c r="A91" s="1" t="str">
        <f>"Chemistry 89"</f>
        <v>Chemistry 89</v>
      </c>
      <c r="B91" t="s">
        <v>114</v>
      </c>
      <c r="C91" s="1" t="s">
        <v>255</v>
      </c>
      <c r="D91">
        <v>1</v>
      </c>
      <c r="F91">
        <v>50</v>
      </c>
      <c r="G91">
        <v>50</v>
      </c>
      <c r="H91">
        <v>0</v>
      </c>
      <c r="I91">
        <v>45.64</v>
      </c>
      <c r="J91">
        <v>50</v>
      </c>
      <c r="K91">
        <v>50</v>
      </c>
      <c r="L91">
        <v>11.6</v>
      </c>
      <c r="Q91">
        <v>7.26</v>
      </c>
      <c r="U91">
        <v>17.47</v>
      </c>
      <c r="V91">
        <v>94.85</v>
      </c>
      <c r="W91">
        <v>2.5</v>
      </c>
      <c r="X91">
        <v>25.86</v>
      </c>
      <c r="Y91">
        <v>50</v>
      </c>
      <c r="Z91">
        <v>54.87</v>
      </c>
      <c r="AA91">
        <v>0.7</v>
      </c>
      <c r="AB91">
        <v>50</v>
      </c>
      <c r="AK91">
        <v>18.47</v>
      </c>
      <c r="AL91">
        <v>2.5659999999999998</v>
      </c>
      <c r="AM91">
        <v>2.5659999999999998</v>
      </c>
      <c r="AN91">
        <v>331.4</v>
      </c>
    </row>
    <row r="92" spans="1:49" x14ac:dyDescent="0.3">
      <c r="A92" s="1" t="str">
        <f>"Chemistry 90"</f>
        <v>Chemistry 90</v>
      </c>
      <c r="B92" t="s">
        <v>115</v>
      </c>
      <c r="C92" s="1" t="s">
        <v>256</v>
      </c>
      <c r="D92">
        <v>1</v>
      </c>
      <c r="F92">
        <v>9.1999999999999993</v>
      </c>
      <c r="G92">
        <v>38.9</v>
      </c>
      <c r="H92">
        <v>5.4</v>
      </c>
      <c r="I92">
        <v>100.5</v>
      </c>
      <c r="J92">
        <v>34.99</v>
      </c>
      <c r="K92">
        <v>50</v>
      </c>
      <c r="L92">
        <v>72.430000000000007</v>
      </c>
      <c r="M92">
        <v>1.4</v>
      </c>
      <c r="Q92">
        <v>3.65</v>
      </c>
      <c r="U92">
        <v>8.23</v>
      </c>
      <c r="V92">
        <v>99.32</v>
      </c>
      <c r="W92">
        <v>0.9</v>
      </c>
      <c r="X92">
        <v>16.04</v>
      </c>
      <c r="Y92">
        <v>50</v>
      </c>
      <c r="Z92">
        <v>71.67</v>
      </c>
      <c r="AA92">
        <v>0.2</v>
      </c>
      <c r="AB92">
        <v>50</v>
      </c>
      <c r="AD92">
        <v>6.82</v>
      </c>
      <c r="AH92">
        <v>31.93</v>
      </c>
      <c r="AJ92">
        <v>5.18</v>
      </c>
      <c r="AK92">
        <v>3.4</v>
      </c>
      <c r="AL92">
        <v>2.081</v>
      </c>
      <c r="AM92">
        <v>2.081</v>
      </c>
      <c r="AN92">
        <v>320.39999999999998</v>
      </c>
    </row>
    <row r="93" spans="1:49" x14ac:dyDescent="0.3">
      <c r="A93" s="1" t="str">
        <f>"Chemistry 91"</f>
        <v>Chemistry 91</v>
      </c>
      <c r="B93" t="s">
        <v>116</v>
      </c>
      <c r="C93" s="1" t="s">
        <v>257</v>
      </c>
      <c r="D93">
        <v>1</v>
      </c>
      <c r="F93">
        <v>27.93</v>
      </c>
      <c r="G93">
        <v>50</v>
      </c>
      <c r="H93">
        <v>1.8</v>
      </c>
      <c r="I93">
        <v>80.63</v>
      </c>
      <c r="J93">
        <v>50</v>
      </c>
      <c r="K93">
        <v>50</v>
      </c>
      <c r="L93">
        <v>41.02</v>
      </c>
      <c r="Q93">
        <v>17.29</v>
      </c>
      <c r="U93">
        <v>41.66</v>
      </c>
      <c r="V93">
        <v>96.23</v>
      </c>
      <c r="W93">
        <v>2.9</v>
      </c>
      <c r="X93">
        <v>50</v>
      </c>
      <c r="Y93">
        <v>50</v>
      </c>
      <c r="Z93">
        <v>47.09</v>
      </c>
      <c r="AA93">
        <v>0</v>
      </c>
      <c r="AB93">
        <v>50</v>
      </c>
      <c r="AK93">
        <v>50</v>
      </c>
      <c r="AL93">
        <v>1.827</v>
      </c>
      <c r="AM93">
        <v>1.597</v>
      </c>
      <c r="AN93">
        <v>310.39999999999998</v>
      </c>
    </row>
    <row r="94" spans="1:49" x14ac:dyDescent="0.3">
      <c r="A94" s="1" t="str">
        <f>"Chemistry 92"</f>
        <v>Chemistry 92</v>
      </c>
      <c r="B94" t="s">
        <v>117</v>
      </c>
      <c r="C94" s="1" t="s">
        <v>258</v>
      </c>
      <c r="D94">
        <v>1</v>
      </c>
      <c r="F94">
        <v>50</v>
      </c>
      <c r="G94">
        <v>50</v>
      </c>
      <c r="H94">
        <v>0</v>
      </c>
      <c r="I94">
        <v>23.59</v>
      </c>
      <c r="J94">
        <v>50</v>
      </c>
      <c r="K94">
        <v>50</v>
      </c>
      <c r="L94">
        <v>9.8000000000000007</v>
      </c>
      <c r="Q94">
        <v>28.29</v>
      </c>
      <c r="U94">
        <v>50</v>
      </c>
      <c r="V94">
        <v>83.68</v>
      </c>
      <c r="W94">
        <v>1.8</v>
      </c>
      <c r="X94">
        <v>50</v>
      </c>
      <c r="Y94">
        <v>50</v>
      </c>
      <c r="Z94">
        <v>44.8</v>
      </c>
      <c r="AA94">
        <v>0</v>
      </c>
      <c r="AB94">
        <v>50</v>
      </c>
      <c r="AK94">
        <v>50</v>
      </c>
      <c r="AL94">
        <v>2.5640000000000001</v>
      </c>
      <c r="AM94">
        <v>2.5640000000000001</v>
      </c>
      <c r="AN94">
        <v>305.3</v>
      </c>
    </row>
    <row r="95" spans="1:49" x14ac:dyDescent="0.3">
      <c r="A95" s="1" t="str">
        <f>"Chemistry 93"</f>
        <v>Chemistry 93</v>
      </c>
      <c r="B95" t="s">
        <v>118</v>
      </c>
      <c r="C95" s="1" t="s">
        <v>193</v>
      </c>
      <c r="D95">
        <v>1</v>
      </c>
      <c r="E95">
        <v>40</v>
      </c>
      <c r="F95">
        <v>25.94</v>
      </c>
      <c r="G95">
        <v>31.14</v>
      </c>
      <c r="H95">
        <v>1.9</v>
      </c>
      <c r="I95">
        <v>96.88</v>
      </c>
      <c r="J95">
        <v>36.26</v>
      </c>
      <c r="K95">
        <v>50</v>
      </c>
      <c r="L95">
        <v>69.56</v>
      </c>
      <c r="M95">
        <v>1.4</v>
      </c>
      <c r="Q95">
        <v>15.89</v>
      </c>
      <c r="U95">
        <v>25.6</v>
      </c>
      <c r="V95">
        <v>100</v>
      </c>
      <c r="W95">
        <v>2.7</v>
      </c>
      <c r="X95">
        <v>25.72</v>
      </c>
      <c r="Y95">
        <v>50</v>
      </c>
      <c r="Z95">
        <v>71.72</v>
      </c>
      <c r="AA95">
        <v>1.7</v>
      </c>
      <c r="AB95">
        <v>50</v>
      </c>
      <c r="AK95">
        <v>43.67</v>
      </c>
      <c r="AL95">
        <v>3.9350000000000001</v>
      </c>
      <c r="AM95">
        <v>2.512</v>
      </c>
      <c r="AN95">
        <v>295.39999999999998</v>
      </c>
    </row>
    <row r="96" spans="1:49" x14ac:dyDescent="0.3">
      <c r="A96" s="1" t="str">
        <f>"Chemistry 94"</f>
        <v>Chemistry 94</v>
      </c>
      <c r="B96" t="s">
        <v>119</v>
      </c>
      <c r="C96" s="1" t="s">
        <v>259</v>
      </c>
      <c r="D96">
        <v>1</v>
      </c>
      <c r="F96">
        <v>21.18</v>
      </c>
      <c r="G96">
        <v>40.619999999999997</v>
      </c>
      <c r="H96">
        <v>2.4</v>
      </c>
      <c r="I96">
        <v>102.7</v>
      </c>
      <c r="J96">
        <v>29.03</v>
      </c>
      <c r="K96">
        <v>41.22</v>
      </c>
      <c r="L96">
        <v>103</v>
      </c>
      <c r="M96">
        <v>1.7</v>
      </c>
      <c r="N96">
        <v>29.54</v>
      </c>
      <c r="O96">
        <v>55.53</v>
      </c>
      <c r="P96">
        <v>0.9798</v>
      </c>
      <c r="R96">
        <v>16.46</v>
      </c>
      <c r="S96">
        <v>59.21</v>
      </c>
      <c r="T96">
        <v>1.85</v>
      </c>
      <c r="AB96">
        <v>50</v>
      </c>
      <c r="AE96">
        <v>29.87</v>
      </c>
      <c r="AI96">
        <v>64</v>
      </c>
      <c r="AL96">
        <v>1.696</v>
      </c>
      <c r="AM96">
        <v>1.32</v>
      </c>
      <c r="AN96">
        <v>298.3</v>
      </c>
    </row>
    <row r="97" spans="1:45" x14ac:dyDescent="0.3">
      <c r="A97" s="1" t="str">
        <f>"Chemistry 95"</f>
        <v>Chemistry 95</v>
      </c>
      <c r="B97" t="s">
        <v>120</v>
      </c>
      <c r="C97" s="1" t="s">
        <v>216</v>
      </c>
      <c r="D97">
        <v>1</v>
      </c>
      <c r="E97">
        <v>63</v>
      </c>
      <c r="F97">
        <v>5.12</v>
      </c>
      <c r="G97">
        <v>50</v>
      </c>
      <c r="H97">
        <v>9.8000000000000007</v>
      </c>
      <c r="I97">
        <v>79.989999999999995</v>
      </c>
      <c r="J97">
        <v>50</v>
      </c>
      <c r="K97">
        <v>50</v>
      </c>
      <c r="L97">
        <v>48.98</v>
      </c>
      <c r="Q97">
        <v>4.1100000000000003</v>
      </c>
      <c r="U97">
        <v>15.81</v>
      </c>
      <c r="V97">
        <v>100.6</v>
      </c>
      <c r="W97">
        <v>2.7</v>
      </c>
      <c r="X97">
        <v>18.37</v>
      </c>
      <c r="Y97">
        <v>50</v>
      </c>
      <c r="Z97">
        <v>79.16</v>
      </c>
      <c r="AA97">
        <v>0.6</v>
      </c>
      <c r="AB97">
        <v>50</v>
      </c>
      <c r="AK97">
        <v>11.1</v>
      </c>
      <c r="AL97">
        <v>3.2519999999999998</v>
      </c>
      <c r="AM97">
        <v>2.552</v>
      </c>
      <c r="AN97">
        <v>361.4</v>
      </c>
    </row>
    <row r="98" spans="1:45" x14ac:dyDescent="0.3">
      <c r="A98" s="1" t="str">
        <f>"Chemistry 96"</f>
        <v>Chemistry 96</v>
      </c>
      <c r="B98" t="s">
        <v>121</v>
      </c>
      <c r="C98" s="1" t="s">
        <v>223</v>
      </c>
      <c r="D98">
        <v>1</v>
      </c>
      <c r="E98">
        <v>71</v>
      </c>
      <c r="F98">
        <v>17.89</v>
      </c>
      <c r="G98">
        <v>32.909999999999997</v>
      </c>
      <c r="H98">
        <v>2.8</v>
      </c>
      <c r="I98">
        <v>100.8</v>
      </c>
      <c r="J98">
        <v>28.43</v>
      </c>
      <c r="K98">
        <v>50</v>
      </c>
      <c r="L98">
        <v>84.31</v>
      </c>
      <c r="M98">
        <v>1.8</v>
      </c>
      <c r="N98">
        <v>7.6479999999999997</v>
      </c>
      <c r="O98">
        <v>14.78</v>
      </c>
      <c r="P98">
        <v>3.6989999999999998</v>
      </c>
      <c r="R98">
        <v>9.2690000000000001</v>
      </c>
      <c r="S98">
        <v>59.72</v>
      </c>
      <c r="T98">
        <v>3.05</v>
      </c>
      <c r="AB98">
        <v>50</v>
      </c>
      <c r="AE98">
        <v>28.18</v>
      </c>
      <c r="AI98">
        <v>32</v>
      </c>
      <c r="AL98">
        <v>1.7729999999999999</v>
      </c>
      <c r="AM98">
        <v>2.12</v>
      </c>
      <c r="AN98">
        <v>310.39999999999998</v>
      </c>
      <c r="AR98">
        <v>137</v>
      </c>
      <c r="AS98">
        <v>0.85770000000000002</v>
      </c>
    </row>
    <row r="99" spans="1:45" x14ac:dyDescent="0.3">
      <c r="A99" s="1" t="str">
        <f>"Chemistry 97"</f>
        <v>Chemistry 97</v>
      </c>
      <c r="B99" t="s">
        <v>122</v>
      </c>
      <c r="C99" s="1" t="s">
        <v>260</v>
      </c>
      <c r="D99">
        <v>1</v>
      </c>
      <c r="F99">
        <v>50</v>
      </c>
      <c r="G99">
        <v>50</v>
      </c>
      <c r="H99">
        <v>0</v>
      </c>
      <c r="I99">
        <v>19.190000000000001</v>
      </c>
      <c r="J99">
        <v>50</v>
      </c>
      <c r="K99">
        <v>50</v>
      </c>
      <c r="L99">
        <v>9.26</v>
      </c>
      <c r="Q99">
        <v>21.31</v>
      </c>
      <c r="U99">
        <v>50</v>
      </c>
      <c r="V99">
        <v>88.63</v>
      </c>
      <c r="W99">
        <v>2.2999999999999998</v>
      </c>
      <c r="X99">
        <v>50</v>
      </c>
      <c r="Y99">
        <v>50</v>
      </c>
      <c r="Z99">
        <v>49.01</v>
      </c>
      <c r="AA99">
        <v>0</v>
      </c>
      <c r="AB99">
        <v>50</v>
      </c>
      <c r="AK99">
        <v>50</v>
      </c>
      <c r="AL99">
        <v>1.53</v>
      </c>
      <c r="AM99">
        <v>1.0840000000000001</v>
      </c>
      <c r="AN99">
        <v>309.39999999999998</v>
      </c>
    </row>
    <row r="100" spans="1:45" x14ac:dyDescent="0.3">
      <c r="A100" s="1" t="str">
        <f>"Chemistry 98"</f>
        <v>Chemistry 98</v>
      </c>
      <c r="B100" t="s">
        <v>123</v>
      </c>
      <c r="C100" s="1" t="s">
        <v>188</v>
      </c>
      <c r="D100">
        <v>1</v>
      </c>
      <c r="E100">
        <v>35</v>
      </c>
      <c r="F100">
        <v>42.22</v>
      </c>
      <c r="G100">
        <v>50</v>
      </c>
      <c r="H100">
        <v>1.2</v>
      </c>
      <c r="I100">
        <v>72.72</v>
      </c>
      <c r="J100">
        <v>50</v>
      </c>
      <c r="K100">
        <v>50</v>
      </c>
      <c r="L100">
        <v>33.950000000000003</v>
      </c>
      <c r="Q100">
        <v>29.47</v>
      </c>
      <c r="U100">
        <v>49.84</v>
      </c>
      <c r="V100">
        <v>90.38</v>
      </c>
      <c r="W100">
        <v>0.1</v>
      </c>
      <c r="X100">
        <v>50</v>
      </c>
      <c r="Y100">
        <v>50</v>
      </c>
      <c r="Z100">
        <v>32.520000000000003</v>
      </c>
      <c r="AA100">
        <v>0.1</v>
      </c>
      <c r="AB100">
        <v>50</v>
      </c>
      <c r="AD100">
        <v>40.909999999999997</v>
      </c>
      <c r="AH100">
        <v>50</v>
      </c>
      <c r="AJ100">
        <v>22.11</v>
      </c>
      <c r="AK100">
        <v>3.38</v>
      </c>
      <c r="AL100">
        <v>3.3180000000000001</v>
      </c>
      <c r="AM100">
        <v>1.837</v>
      </c>
      <c r="AN100">
        <v>292.39999999999998</v>
      </c>
    </row>
    <row r="101" spans="1:45" x14ac:dyDescent="0.3">
      <c r="A101" s="1" t="str">
        <f>"Chemistry 99"</f>
        <v>Chemistry 99</v>
      </c>
      <c r="B101" t="s">
        <v>124</v>
      </c>
      <c r="C101" s="1" t="s">
        <v>194</v>
      </c>
      <c r="D101">
        <v>1</v>
      </c>
      <c r="E101">
        <v>41</v>
      </c>
      <c r="F101">
        <v>22.01</v>
      </c>
      <c r="G101">
        <v>25.27</v>
      </c>
      <c r="H101">
        <v>2.2999999999999998</v>
      </c>
      <c r="I101">
        <v>101.5</v>
      </c>
      <c r="J101">
        <v>22.39</v>
      </c>
      <c r="K101">
        <v>31.83</v>
      </c>
      <c r="L101">
        <v>95.27</v>
      </c>
      <c r="M101">
        <v>2.2000000000000002</v>
      </c>
      <c r="Q101">
        <v>14.06</v>
      </c>
      <c r="U101">
        <v>28.51</v>
      </c>
      <c r="V101">
        <v>102</v>
      </c>
      <c r="W101">
        <v>2.4</v>
      </c>
      <c r="X101">
        <v>26.4</v>
      </c>
      <c r="Y101">
        <v>37.67</v>
      </c>
      <c r="Z101">
        <v>114.7</v>
      </c>
      <c r="AA101">
        <v>1.3</v>
      </c>
      <c r="AB101">
        <v>50</v>
      </c>
      <c r="AK101">
        <v>33.21</v>
      </c>
      <c r="AL101">
        <v>3.92</v>
      </c>
      <c r="AM101">
        <v>2.4929999999999999</v>
      </c>
      <c r="AN101">
        <v>325.39999999999998</v>
      </c>
    </row>
    <row r="102" spans="1:45" x14ac:dyDescent="0.3">
      <c r="A102" s="1" t="str">
        <f>"Chemistry 100"</f>
        <v>Chemistry 100</v>
      </c>
      <c r="B102" t="s">
        <v>125</v>
      </c>
      <c r="C102" s="1" t="s">
        <v>261</v>
      </c>
      <c r="D102">
        <v>1</v>
      </c>
      <c r="F102">
        <v>50</v>
      </c>
      <c r="G102">
        <v>50</v>
      </c>
      <c r="H102">
        <v>0</v>
      </c>
      <c r="I102">
        <v>50.93</v>
      </c>
      <c r="J102">
        <v>50</v>
      </c>
      <c r="K102">
        <v>50</v>
      </c>
      <c r="L102">
        <v>22.58</v>
      </c>
      <c r="Q102">
        <v>6.27</v>
      </c>
      <c r="U102">
        <v>7.01</v>
      </c>
      <c r="V102">
        <v>94.62</v>
      </c>
      <c r="W102">
        <v>1.3</v>
      </c>
      <c r="X102">
        <v>50</v>
      </c>
      <c r="Y102">
        <v>50</v>
      </c>
      <c r="Z102">
        <v>26.19</v>
      </c>
      <c r="AA102">
        <v>0.2</v>
      </c>
      <c r="AB102">
        <v>50</v>
      </c>
      <c r="AK102">
        <v>8.1300000000000008</v>
      </c>
      <c r="AL102">
        <v>3.835</v>
      </c>
      <c r="AM102">
        <v>3.835</v>
      </c>
      <c r="AN102">
        <v>393.4</v>
      </c>
    </row>
    <row r="103" spans="1:45" x14ac:dyDescent="0.3">
      <c r="A103" s="1" t="str">
        <f>"Chemistry 101"</f>
        <v>Chemistry 101</v>
      </c>
      <c r="B103" t="s">
        <v>126</v>
      </c>
      <c r="C103" s="1" t="s">
        <v>219</v>
      </c>
      <c r="D103">
        <v>1</v>
      </c>
      <c r="E103">
        <v>66</v>
      </c>
      <c r="F103">
        <v>16.87</v>
      </c>
      <c r="G103">
        <v>29.04</v>
      </c>
      <c r="H103">
        <v>2.6</v>
      </c>
      <c r="I103">
        <v>101.1</v>
      </c>
      <c r="J103">
        <v>32.5</v>
      </c>
      <c r="K103">
        <v>50</v>
      </c>
      <c r="L103">
        <v>70.989999999999995</v>
      </c>
      <c r="M103">
        <v>1.3</v>
      </c>
      <c r="Q103">
        <v>10.18</v>
      </c>
      <c r="U103">
        <v>43.25</v>
      </c>
      <c r="V103">
        <v>97.48</v>
      </c>
      <c r="W103">
        <v>1.1000000000000001</v>
      </c>
      <c r="X103">
        <v>43.61</v>
      </c>
      <c r="Y103">
        <v>50</v>
      </c>
      <c r="Z103">
        <v>51.51</v>
      </c>
      <c r="AA103">
        <v>0.3</v>
      </c>
      <c r="AB103">
        <v>43.3</v>
      </c>
      <c r="AK103">
        <v>11.24</v>
      </c>
      <c r="AL103">
        <v>2.8039999999999998</v>
      </c>
      <c r="AM103">
        <v>2.8039999999999998</v>
      </c>
      <c r="AN103">
        <v>320.3</v>
      </c>
    </row>
    <row r="104" spans="1:45" x14ac:dyDescent="0.3">
      <c r="A104" s="1" t="str">
        <f>"Chemistry 102"</f>
        <v>Chemistry 102</v>
      </c>
      <c r="B104" t="s">
        <v>127</v>
      </c>
      <c r="C104" s="1" t="s">
        <v>262</v>
      </c>
      <c r="D104">
        <v>1</v>
      </c>
      <c r="F104">
        <v>12.37</v>
      </c>
      <c r="G104">
        <v>14</v>
      </c>
      <c r="H104">
        <v>4</v>
      </c>
      <c r="I104">
        <v>101.4</v>
      </c>
      <c r="J104">
        <v>15.76</v>
      </c>
      <c r="K104">
        <v>50</v>
      </c>
      <c r="L104">
        <v>87.63</v>
      </c>
      <c r="M104">
        <v>3.2</v>
      </c>
      <c r="Q104">
        <v>7.45</v>
      </c>
      <c r="U104">
        <v>17.739999999999998</v>
      </c>
      <c r="V104">
        <v>98.53</v>
      </c>
      <c r="W104">
        <v>2</v>
      </c>
      <c r="X104">
        <v>20.18</v>
      </c>
      <c r="Y104">
        <v>50</v>
      </c>
      <c r="Z104">
        <v>63.42</v>
      </c>
      <c r="AA104">
        <v>0.8</v>
      </c>
      <c r="AB104">
        <v>50</v>
      </c>
      <c r="AK104">
        <v>15.17</v>
      </c>
      <c r="AL104">
        <v>3.3090000000000002</v>
      </c>
      <c r="AM104">
        <v>3.3090000000000002</v>
      </c>
      <c r="AN104">
        <v>334.3</v>
      </c>
    </row>
    <row r="105" spans="1:45" x14ac:dyDescent="0.3">
      <c r="A105" s="1" t="str">
        <f>"Chemistry 103"</f>
        <v>Chemistry 103</v>
      </c>
      <c r="B105" t="s">
        <v>128</v>
      </c>
      <c r="C105" s="1" t="s">
        <v>263</v>
      </c>
      <c r="D105">
        <v>1</v>
      </c>
      <c r="F105">
        <v>13.07</v>
      </c>
      <c r="G105">
        <v>18.760000000000002</v>
      </c>
      <c r="H105">
        <v>2.2999999999999998</v>
      </c>
      <c r="I105">
        <v>100.7</v>
      </c>
      <c r="J105">
        <v>25.44</v>
      </c>
      <c r="K105">
        <v>50</v>
      </c>
      <c r="L105">
        <v>75.39</v>
      </c>
      <c r="M105">
        <v>1.2</v>
      </c>
      <c r="Q105">
        <v>4.6900000000000004</v>
      </c>
      <c r="U105">
        <v>15.89</v>
      </c>
      <c r="V105">
        <v>97.73</v>
      </c>
      <c r="W105">
        <v>2.2999999999999998</v>
      </c>
      <c r="X105">
        <v>33.18</v>
      </c>
      <c r="Y105">
        <v>50</v>
      </c>
      <c r="Z105">
        <v>64.36</v>
      </c>
      <c r="AA105">
        <v>0.3</v>
      </c>
      <c r="AB105">
        <v>30</v>
      </c>
      <c r="AK105">
        <v>10.72</v>
      </c>
      <c r="AL105">
        <v>3.4569999999999999</v>
      </c>
      <c r="AM105">
        <v>3.4569999999999999</v>
      </c>
      <c r="AN105">
        <v>305.3</v>
      </c>
    </row>
    <row r="106" spans="1:45" x14ac:dyDescent="0.3">
      <c r="A106" s="1" t="str">
        <f>"Chemistry 104"</f>
        <v>Chemistry 104</v>
      </c>
      <c r="B106" t="s">
        <v>129</v>
      </c>
      <c r="C106" s="1" t="s">
        <v>206</v>
      </c>
      <c r="D106">
        <v>1</v>
      </c>
      <c r="E106">
        <v>53</v>
      </c>
      <c r="F106">
        <v>35.17</v>
      </c>
      <c r="G106">
        <v>50</v>
      </c>
      <c r="H106">
        <v>1.4</v>
      </c>
      <c r="I106">
        <v>87.32</v>
      </c>
      <c r="J106">
        <v>50</v>
      </c>
      <c r="K106">
        <v>50</v>
      </c>
      <c r="L106">
        <v>61.31</v>
      </c>
      <c r="Q106">
        <v>21.78</v>
      </c>
      <c r="U106">
        <v>48.49</v>
      </c>
      <c r="V106">
        <v>92.1</v>
      </c>
      <c r="W106">
        <v>1.2</v>
      </c>
      <c r="X106">
        <v>50</v>
      </c>
      <c r="Y106">
        <v>50</v>
      </c>
      <c r="Z106">
        <v>17.87</v>
      </c>
      <c r="AA106">
        <v>0.5</v>
      </c>
      <c r="AB106">
        <v>50</v>
      </c>
      <c r="AK106">
        <v>26.24</v>
      </c>
      <c r="AL106">
        <v>2.702</v>
      </c>
      <c r="AM106">
        <v>2.702</v>
      </c>
      <c r="AN106">
        <v>337.4</v>
      </c>
    </row>
    <row r="107" spans="1:45" x14ac:dyDescent="0.3">
      <c r="A107" s="1" t="str">
        <f>"Chemistry 105"</f>
        <v>Chemistry 105</v>
      </c>
      <c r="B107" t="s">
        <v>130</v>
      </c>
      <c r="C107" s="1" t="s">
        <v>204</v>
      </c>
      <c r="D107">
        <v>1</v>
      </c>
      <c r="E107">
        <v>51</v>
      </c>
      <c r="F107">
        <v>4.46</v>
      </c>
      <c r="G107">
        <v>8</v>
      </c>
      <c r="H107">
        <v>9</v>
      </c>
      <c r="I107">
        <v>102</v>
      </c>
      <c r="J107">
        <v>7.37</v>
      </c>
      <c r="K107">
        <v>50</v>
      </c>
      <c r="L107">
        <v>84.43</v>
      </c>
      <c r="M107">
        <v>5.4</v>
      </c>
      <c r="N107">
        <v>10.119999999999999</v>
      </c>
      <c r="O107">
        <v>38.58</v>
      </c>
      <c r="P107">
        <v>1.2410000000000001</v>
      </c>
      <c r="R107">
        <v>4.5730000000000004</v>
      </c>
      <c r="S107">
        <v>32</v>
      </c>
      <c r="T107">
        <v>3.75</v>
      </c>
      <c r="AB107">
        <v>40</v>
      </c>
      <c r="AE107">
        <v>12.85</v>
      </c>
      <c r="AF107">
        <v>36.6</v>
      </c>
      <c r="AI107">
        <v>32</v>
      </c>
      <c r="AL107">
        <v>2.702</v>
      </c>
      <c r="AM107">
        <v>2.702</v>
      </c>
      <c r="AN107">
        <v>337.4</v>
      </c>
      <c r="AO107">
        <v>74</v>
      </c>
      <c r="AR107">
        <v>11.95</v>
      </c>
      <c r="AS107">
        <v>0.34</v>
      </c>
    </row>
    <row r="108" spans="1:45" x14ac:dyDescent="0.3">
      <c r="A108" s="1" t="str">
        <f>"Chemistry 106"</f>
        <v>Chemistry 106</v>
      </c>
      <c r="B108" t="s">
        <v>131</v>
      </c>
      <c r="C108" s="1" t="s">
        <v>218</v>
      </c>
      <c r="D108">
        <v>1</v>
      </c>
      <c r="E108">
        <v>65</v>
      </c>
      <c r="F108">
        <v>4.54</v>
      </c>
      <c r="G108">
        <v>24.44</v>
      </c>
      <c r="H108">
        <v>7.3</v>
      </c>
      <c r="I108">
        <v>98.89</v>
      </c>
      <c r="J108">
        <v>13.67</v>
      </c>
      <c r="K108">
        <v>50</v>
      </c>
      <c r="L108">
        <v>72.91</v>
      </c>
      <c r="M108">
        <v>2.4</v>
      </c>
      <c r="Q108">
        <v>3.87</v>
      </c>
      <c r="U108">
        <v>7.56</v>
      </c>
      <c r="V108">
        <v>99.6</v>
      </c>
      <c r="W108">
        <v>2.7</v>
      </c>
      <c r="X108">
        <v>11.47</v>
      </c>
      <c r="Y108">
        <v>50</v>
      </c>
      <c r="Z108">
        <v>71.45</v>
      </c>
      <c r="AA108">
        <v>0.9</v>
      </c>
      <c r="AB108">
        <v>33.299999999999997</v>
      </c>
      <c r="AK108">
        <v>10.54</v>
      </c>
      <c r="AL108">
        <v>3.2519999999999998</v>
      </c>
      <c r="AM108">
        <v>2.46</v>
      </c>
      <c r="AN108">
        <v>361.4</v>
      </c>
    </row>
    <row r="109" spans="1:45" x14ac:dyDescent="0.3">
      <c r="A109" s="1" t="str">
        <f>"Chemistry 107"</f>
        <v>Chemistry 107</v>
      </c>
      <c r="B109" t="s">
        <v>132</v>
      </c>
      <c r="C109" s="1" t="s">
        <v>205</v>
      </c>
      <c r="D109">
        <v>1</v>
      </c>
      <c r="E109">
        <v>52</v>
      </c>
      <c r="F109">
        <v>15.7</v>
      </c>
      <c r="G109">
        <v>36.979999999999997</v>
      </c>
      <c r="H109">
        <v>2.6</v>
      </c>
      <c r="I109">
        <v>99.92</v>
      </c>
      <c r="J109">
        <v>27.37</v>
      </c>
      <c r="K109">
        <v>50</v>
      </c>
      <c r="L109">
        <v>68.319999999999993</v>
      </c>
      <c r="M109">
        <v>1.5</v>
      </c>
      <c r="Q109">
        <v>6.01</v>
      </c>
      <c r="U109">
        <v>19.690000000000001</v>
      </c>
      <c r="V109">
        <v>102</v>
      </c>
      <c r="W109">
        <v>1.1000000000000001</v>
      </c>
      <c r="X109">
        <v>28.83</v>
      </c>
      <c r="Y109">
        <v>38.06</v>
      </c>
      <c r="Z109">
        <v>114.7</v>
      </c>
      <c r="AA109">
        <v>0.2</v>
      </c>
      <c r="AB109">
        <v>40.57</v>
      </c>
      <c r="AK109">
        <v>6.75</v>
      </c>
      <c r="AL109">
        <v>3.411</v>
      </c>
      <c r="AM109">
        <v>3.411</v>
      </c>
      <c r="AN109">
        <v>340.4</v>
      </c>
    </row>
    <row r="110" spans="1:45" x14ac:dyDescent="0.3">
      <c r="A110" s="1" t="str">
        <f>"Chemistry 108"</f>
        <v>Chemistry 108</v>
      </c>
      <c r="B110" t="s">
        <v>133</v>
      </c>
      <c r="C110" t="s">
        <v>215</v>
      </c>
      <c r="D110">
        <v>1</v>
      </c>
      <c r="E110">
        <v>62</v>
      </c>
      <c r="F110">
        <v>7.19</v>
      </c>
      <c r="G110">
        <v>18.46</v>
      </c>
      <c r="H110">
        <v>2.2000000000000002</v>
      </c>
      <c r="I110">
        <v>100.5</v>
      </c>
      <c r="J110">
        <v>22.78</v>
      </c>
      <c r="K110">
        <v>50</v>
      </c>
      <c r="L110">
        <v>77.040000000000006</v>
      </c>
      <c r="M110">
        <v>0.7</v>
      </c>
      <c r="Q110">
        <v>1.0900000000000001</v>
      </c>
      <c r="U110">
        <v>3.38</v>
      </c>
      <c r="V110">
        <v>97.41</v>
      </c>
      <c r="W110">
        <v>2.6</v>
      </c>
      <c r="X110">
        <v>9.8800000000000008</v>
      </c>
      <c r="Y110">
        <v>50</v>
      </c>
      <c r="Z110">
        <v>54.38</v>
      </c>
      <c r="AA110">
        <v>0.3</v>
      </c>
      <c r="AB110">
        <v>16.03</v>
      </c>
      <c r="AD110">
        <v>2.76</v>
      </c>
      <c r="AH110">
        <v>0.83</v>
      </c>
      <c r="AJ110">
        <v>1.03</v>
      </c>
      <c r="AK110">
        <v>2.85</v>
      </c>
      <c r="AL110">
        <v>3.1139999999999999</v>
      </c>
      <c r="AM110">
        <v>3.1139999999999999</v>
      </c>
      <c r="AN110">
        <v>348.4</v>
      </c>
    </row>
    <row r="111" spans="1:45" x14ac:dyDescent="0.3">
      <c r="A111" s="1" t="str">
        <f>"Chemistry 109"</f>
        <v>Chemistry 109</v>
      </c>
      <c r="B111" t="s">
        <v>134</v>
      </c>
      <c r="C111" s="1" t="s">
        <v>217</v>
      </c>
      <c r="D111">
        <v>1</v>
      </c>
      <c r="E111">
        <v>64</v>
      </c>
      <c r="F111">
        <v>2.74</v>
      </c>
      <c r="G111">
        <v>5.21</v>
      </c>
      <c r="H111">
        <v>2.7</v>
      </c>
      <c r="I111">
        <v>100.7</v>
      </c>
      <c r="J111">
        <v>4.4800000000000004</v>
      </c>
      <c r="K111">
        <v>50</v>
      </c>
      <c r="L111">
        <v>84.95</v>
      </c>
      <c r="M111">
        <v>1.6</v>
      </c>
      <c r="N111">
        <v>1.843</v>
      </c>
      <c r="O111">
        <v>3.4750000000000001</v>
      </c>
      <c r="P111">
        <v>1.327</v>
      </c>
      <c r="R111">
        <v>0.70709999999999995</v>
      </c>
      <c r="S111">
        <v>3.1230000000000002</v>
      </c>
      <c r="T111">
        <v>3.8</v>
      </c>
      <c r="AB111">
        <v>7.37</v>
      </c>
      <c r="AE111">
        <v>2.41</v>
      </c>
      <c r="AI111">
        <v>45.25</v>
      </c>
      <c r="AL111">
        <v>3.1139999999999999</v>
      </c>
      <c r="AM111">
        <v>3.1139999999999999</v>
      </c>
      <c r="AN111">
        <v>348.4</v>
      </c>
      <c r="AR111">
        <v>91.75</v>
      </c>
      <c r="AS111">
        <v>0.80149999999999999</v>
      </c>
    </row>
    <row r="112" spans="1:45" x14ac:dyDescent="0.3">
      <c r="A112" s="1" t="str">
        <f>"Chemistry 110"</f>
        <v>Chemistry 110</v>
      </c>
      <c r="B112" t="s">
        <v>135</v>
      </c>
      <c r="C112" s="1" t="s">
        <v>264</v>
      </c>
      <c r="D112">
        <v>1</v>
      </c>
      <c r="F112">
        <v>50</v>
      </c>
      <c r="G112">
        <v>50</v>
      </c>
      <c r="H112">
        <v>0</v>
      </c>
      <c r="I112">
        <v>51.68</v>
      </c>
      <c r="J112">
        <v>50</v>
      </c>
      <c r="K112">
        <v>50</v>
      </c>
      <c r="L112">
        <v>9.42</v>
      </c>
      <c r="AB112">
        <v>50</v>
      </c>
      <c r="AL112">
        <v>2.12</v>
      </c>
      <c r="AM112">
        <v>1.2070000000000001</v>
      </c>
      <c r="AN112">
        <v>334.4</v>
      </c>
    </row>
    <row r="113" spans="1:45" x14ac:dyDescent="0.3">
      <c r="A113" s="1" t="str">
        <f>"Chemistry 111"</f>
        <v>Chemistry 111</v>
      </c>
      <c r="B113" t="s">
        <v>136</v>
      </c>
      <c r="C113" s="1" t="s">
        <v>155</v>
      </c>
      <c r="D113">
        <v>1</v>
      </c>
      <c r="F113">
        <v>3.48</v>
      </c>
      <c r="G113">
        <v>5.75</v>
      </c>
      <c r="H113">
        <v>2.4</v>
      </c>
      <c r="I113">
        <v>98.44</v>
      </c>
      <c r="J113">
        <v>8.5500000000000007</v>
      </c>
      <c r="K113">
        <v>50</v>
      </c>
      <c r="L113">
        <v>82.53</v>
      </c>
      <c r="M113">
        <v>1</v>
      </c>
      <c r="AB113">
        <v>8.52</v>
      </c>
      <c r="AL113">
        <v>3.367</v>
      </c>
      <c r="AM113">
        <v>2.4140000000000001</v>
      </c>
      <c r="AN113">
        <v>344.4</v>
      </c>
    </row>
    <row r="114" spans="1:45" x14ac:dyDescent="0.3">
      <c r="A114" s="1" t="str">
        <f>"Chemistry 112"</f>
        <v>Chemistry 112</v>
      </c>
      <c r="B114" t="s">
        <v>137</v>
      </c>
      <c r="C114" s="1" t="s">
        <v>265</v>
      </c>
      <c r="D114">
        <v>1</v>
      </c>
      <c r="F114">
        <v>2.97</v>
      </c>
      <c r="G114">
        <v>3.37</v>
      </c>
      <c r="H114">
        <v>1.4</v>
      </c>
      <c r="I114">
        <v>100.3</v>
      </c>
      <c r="J114">
        <v>3.37</v>
      </c>
      <c r="K114">
        <v>50</v>
      </c>
      <c r="L114">
        <v>79.48</v>
      </c>
      <c r="M114">
        <v>1.2</v>
      </c>
      <c r="Q114">
        <v>0.9</v>
      </c>
      <c r="U114">
        <v>1.35</v>
      </c>
      <c r="V114">
        <v>102</v>
      </c>
      <c r="W114">
        <v>3</v>
      </c>
      <c r="X114">
        <v>5.54</v>
      </c>
      <c r="Y114">
        <v>48.59</v>
      </c>
      <c r="Z114">
        <v>114.7</v>
      </c>
      <c r="AA114">
        <v>0.5</v>
      </c>
      <c r="AB114">
        <v>4.05</v>
      </c>
      <c r="AD114">
        <v>10.29</v>
      </c>
      <c r="AH114">
        <v>30.86</v>
      </c>
      <c r="AJ114">
        <v>6.84</v>
      </c>
      <c r="AK114">
        <v>2.67</v>
      </c>
      <c r="AL114">
        <v>3.0459999999999998</v>
      </c>
      <c r="AM114">
        <v>3.0459999999999998</v>
      </c>
      <c r="AN114">
        <v>308.39999999999998</v>
      </c>
    </row>
    <row r="115" spans="1:45" x14ac:dyDescent="0.3">
      <c r="A115" s="1" t="str">
        <f>"Chemistry 113"</f>
        <v>Chemistry 113</v>
      </c>
      <c r="B115" t="s">
        <v>138</v>
      </c>
      <c r="C115" s="1" t="s">
        <v>266</v>
      </c>
      <c r="D115">
        <v>1</v>
      </c>
      <c r="F115">
        <v>11.31</v>
      </c>
      <c r="G115">
        <v>22.11</v>
      </c>
      <c r="H115">
        <v>4.4000000000000004</v>
      </c>
      <c r="I115">
        <v>97.92</v>
      </c>
      <c r="J115">
        <v>15.66</v>
      </c>
      <c r="K115">
        <v>50</v>
      </c>
      <c r="L115">
        <v>88.5</v>
      </c>
      <c r="M115">
        <v>3.2</v>
      </c>
      <c r="N115">
        <v>20.23</v>
      </c>
      <c r="O115">
        <v>51.21</v>
      </c>
      <c r="P115">
        <v>1.9419999999999999</v>
      </c>
      <c r="R115">
        <v>16.489999999999998</v>
      </c>
      <c r="S115">
        <v>42.37</v>
      </c>
      <c r="T115">
        <v>2.8</v>
      </c>
      <c r="AB115">
        <v>50</v>
      </c>
      <c r="AE115">
        <v>38.479999999999997</v>
      </c>
      <c r="AI115">
        <v>64</v>
      </c>
      <c r="AL115">
        <v>2.2240000000000002</v>
      </c>
      <c r="AM115">
        <v>0.91669999999999996</v>
      </c>
      <c r="AN115">
        <v>311.39999999999998</v>
      </c>
      <c r="AR115">
        <v>79.25</v>
      </c>
      <c r="AS115">
        <v>0.77710000000000001</v>
      </c>
    </row>
    <row r="116" spans="1:45" x14ac:dyDescent="0.3">
      <c r="A116" s="1" t="str">
        <f>"Chemistry 114"</f>
        <v>Chemistry 114</v>
      </c>
      <c r="B116" t="s">
        <v>139</v>
      </c>
      <c r="C116" s="1" t="s">
        <v>267</v>
      </c>
      <c r="D116">
        <v>1</v>
      </c>
      <c r="F116">
        <v>15.85</v>
      </c>
      <c r="G116">
        <v>50</v>
      </c>
      <c r="H116">
        <v>3.2</v>
      </c>
      <c r="I116">
        <v>86.87</v>
      </c>
      <c r="J116">
        <v>20.84</v>
      </c>
      <c r="K116">
        <v>50</v>
      </c>
      <c r="L116">
        <v>69.88</v>
      </c>
      <c r="M116">
        <v>2.4</v>
      </c>
      <c r="Q116">
        <v>2.48</v>
      </c>
      <c r="U116">
        <v>7.24</v>
      </c>
      <c r="V116">
        <v>101.1</v>
      </c>
      <c r="W116">
        <v>5.4</v>
      </c>
      <c r="X116">
        <v>6.02</v>
      </c>
      <c r="Y116">
        <v>50</v>
      </c>
      <c r="Z116">
        <v>90.51</v>
      </c>
      <c r="AA116">
        <v>2.2000000000000002</v>
      </c>
      <c r="AB116">
        <v>50</v>
      </c>
      <c r="AC116">
        <v>50</v>
      </c>
      <c r="AH116">
        <v>13.94</v>
      </c>
      <c r="AK116">
        <v>13.32</v>
      </c>
      <c r="AL116">
        <v>5.3360000000000003</v>
      </c>
      <c r="AM116">
        <v>3.121</v>
      </c>
      <c r="AN116">
        <v>416.5</v>
      </c>
    </row>
    <row r="117" spans="1:45" x14ac:dyDescent="0.3">
      <c r="A117" s="1" t="str">
        <f>"Chemistry 115"</f>
        <v>Chemistry 115</v>
      </c>
      <c r="B117" t="s">
        <v>140</v>
      </c>
      <c r="C117" s="1" t="s">
        <v>268</v>
      </c>
      <c r="D117">
        <v>1</v>
      </c>
      <c r="F117">
        <v>11.83</v>
      </c>
      <c r="G117">
        <v>50</v>
      </c>
      <c r="H117">
        <v>4.2</v>
      </c>
      <c r="I117">
        <v>91.47</v>
      </c>
      <c r="J117">
        <v>20.63</v>
      </c>
      <c r="K117">
        <v>50</v>
      </c>
      <c r="L117">
        <v>81.459999999999994</v>
      </c>
      <c r="M117">
        <v>2.4</v>
      </c>
      <c r="Q117">
        <v>2.91</v>
      </c>
      <c r="U117">
        <v>11.25</v>
      </c>
      <c r="V117">
        <v>101.8</v>
      </c>
      <c r="W117">
        <v>3.9</v>
      </c>
      <c r="X117">
        <v>5.81</v>
      </c>
      <c r="Y117">
        <v>15.92</v>
      </c>
      <c r="Z117">
        <v>114.7</v>
      </c>
      <c r="AA117">
        <v>2</v>
      </c>
      <c r="AB117">
        <v>50</v>
      </c>
      <c r="AC117">
        <v>50</v>
      </c>
      <c r="AH117">
        <v>15.02</v>
      </c>
      <c r="AK117">
        <v>11.44</v>
      </c>
      <c r="AL117">
        <v>4.5919999999999996</v>
      </c>
      <c r="AM117">
        <v>2.6560000000000001</v>
      </c>
      <c r="AN117">
        <v>334.5</v>
      </c>
    </row>
    <row r="118" spans="1:45" x14ac:dyDescent="0.3">
      <c r="A118" s="1" t="str">
        <f>"Chemistry 116"</f>
        <v>Chemistry 116</v>
      </c>
      <c r="B118" t="s">
        <v>141</v>
      </c>
      <c r="C118" s="1" t="s">
        <v>198</v>
      </c>
      <c r="D118">
        <v>1</v>
      </c>
      <c r="E118">
        <v>45</v>
      </c>
      <c r="F118">
        <v>9.4</v>
      </c>
      <c r="G118">
        <v>18.89</v>
      </c>
      <c r="H118">
        <v>4.3</v>
      </c>
      <c r="I118">
        <v>102.1</v>
      </c>
      <c r="J118">
        <v>12.74</v>
      </c>
      <c r="K118">
        <v>50</v>
      </c>
      <c r="L118">
        <v>93.81</v>
      </c>
      <c r="M118">
        <v>3.2</v>
      </c>
      <c r="Q118">
        <v>3.84</v>
      </c>
      <c r="U118">
        <v>7.38</v>
      </c>
      <c r="V118">
        <v>100</v>
      </c>
      <c r="W118">
        <v>7.9</v>
      </c>
      <c r="X118">
        <v>9.65</v>
      </c>
      <c r="Y118">
        <v>50</v>
      </c>
      <c r="Z118">
        <v>87.73</v>
      </c>
      <c r="AA118">
        <v>3.2</v>
      </c>
      <c r="AB118">
        <v>40.4</v>
      </c>
      <c r="AC118">
        <v>28.78</v>
      </c>
      <c r="AH118">
        <v>13.56</v>
      </c>
      <c r="AK118">
        <v>30.4</v>
      </c>
      <c r="AL118">
        <v>5.069</v>
      </c>
      <c r="AM118">
        <v>2.7789999999999999</v>
      </c>
      <c r="AN118">
        <v>335.4</v>
      </c>
    </row>
    <row r="119" spans="1:45" x14ac:dyDescent="0.3">
      <c r="A119" s="1" t="str">
        <f>"Chemistry 117"</f>
        <v>Chemistry 117</v>
      </c>
      <c r="B119" t="s">
        <v>142</v>
      </c>
      <c r="C119" s="1" t="s">
        <v>269</v>
      </c>
      <c r="D119">
        <v>1</v>
      </c>
      <c r="F119">
        <v>10.82</v>
      </c>
      <c r="G119">
        <v>41.43</v>
      </c>
      <c r="H119">
        <v>4.5999999999999996</v>
      </c>
      <c r="I119">
        <v>91.39</v>
      </c>
      <c r="J119">
        <v>12.44</v>
      </c>
      <c r="K119">
        <v>50</v>
      </c>
      <c r="L119">
        <v>80.400000000000006</v>
      </c>
      <c r="M119">
        <v>4</v>
      </c>
      <c r="Q119">
        <v>7.4</v>
      </c>
      <c r="U119">
        <v>25.6</v>
      </c>
      <c r="V119">
        <v>101.8</v>
      </c>
      <c r="W119">
        <v>6.8</v>
      </c>
      <c r="X119">
        <v>15.03</v>
      </c>
      <c r="Y119">
        <v>33.97</v>
      </c>
      <c r="Z119">
        <v>114.5</v>
      </c>
      <c r="AA119">
        <v>3.3</v>
      </c>
      <c r="AB119">
        <v>50</v>
      </c>
      <c r="AC119">
        <v>50</v>
      </c>
      <c r="AH119">
        <v>31.11</v>
      </c>
      <c r="AK119">
        <v>50</v>
      </c>
      <c r="AL119">
        <v>4.194</v>
      </c>
      <c r="AM119">
        <v>2.6579999999999999</v>
      </c>
      <c r="AN119">
        <v>322.39999999999998</v>
      </c>
    </row>
    <row r="120" spans="1:45" x14ac:dyDescent="0.3">
      <c r="A120" s="1" t="str">
        <f>"Chemistry 118"</f>
        <v>Chemistry 118</v>
      </c>
      <c r="B120" t="s">
        <v>143</v>
      </c>
      <c r="C120" s="1" t="s">
        <v>191</v>
      </c>
      <c r="D120">
        <v>1</v>
      </c>
      <c r="E120">
        <v>38</v>
      </c>
      <c r="F120">
        <v>7.9</v>
      </c>
      <c r="G120">
        <v>24.88</v>
      </c>
      <c r="H120">
        <v>6.3</v>
      </c>
      <c r="I120">
        <v>96.4</v>
      </c>
      <c r="J120">
        <v>8.7899999999999991</v>
      </c>
      <c r="K120">
        <v>50</v>
      </c>
      <c r="L120">
        <v>87.09</v>
      </c>
      <c r="M120">
        <v>5.7</v>
      </c>
      <c r="Q120">
        <v>6.03</v>
      </c>
      <c r="U120">
        <v>12.47</v>
      </c>
      <c r="V120">
        <v>100.4</v>
      </c>
      <c r="W120">
        <v>8.3000000000000007</v>
      </c>
      <c r="X120">
        <v>10.42</v>
      </c>
      <c r="Y120">
        <v>28.18</v>
      </c>
      <c r="Z120">
        <v>100.7</v>
      </c>
      <c r="AA120">
        <v>4.8</v>
      </c>
      <c r="AB120">
        <v>50</v>
      </c>
      <c r="AC120">
        <v>50</v>
      </c>
      <c r="AH120">
        <v>20.420000000000002</v>
      </c>
      <c r="AK120">
        <v>50</v>
      </c>
      <c r="AL120">
        <v>4.1269999999999998</v>
      </c>
      <c r="AM120">
        <v>2.5630000000000002</v>
      </c>
      <c r="AN120">
        <v>320.39999999999998</v>
      </c>
    </row>
    <row r="121" spans="1:45" x14ac:dyDescent="0.3">
      <c r="A121" s="1" t="str">
        <f>"Chemistry 119"</f>
        <v>Chemistry 119</v>
      </c>
      <c r="B121" t="s">
        <v>144</v>
      </c>
      <c r="C121" s="1" t="s">
        <v>270</v>
      </c>
      <c r="D121">
        <v>1</v>
      </c>
      <c r="F121">
        <v>26.1</v>
      </c>
      <c r="G121">
        <v>50</v>
      </c>
      <c r="H121">
        <v>1.9</v>
      </c>
      <c r="I121">
        <v>94.1</v>
      </c>
      <c r="J121">
        <v>31.75</v>
      </c>
      <c r="K121">
        <v>50</v>
      </c>
      <c r="L121">
        <v>84.77</v>
      </c>
      <c r="M121">
        <v>1.6</v>
      </c>
      <c r="AB121">
        <v>50</v>
      </c>
      <c r="AL121">
        <v>4.4960000000000004</v>
      </c>
      <c r="AM121">
        <v>2.8650000000000002</v>
      </c>
      <c r="AN121">
        <v>373.4</v>
      </c>
    </row>
    <row r="122" spans="1:45" x14ac:dyDescent="0.3">
      <c r="A122" s="1" t="str">
        <f>"Chemistry 120"</f>
        <v>Chemistry 120</v>
      </c>
      <c r="B122" t="s">
        <v>145</v>
      </c>
      <c r="C122" s="1" t="s">
        <v>162</v>
      </c>
      <c r="D122">
        <v>1</v>
      </c>
      <c r="E122">
        <v>8</v>
      </c>
      <c r="F122">
        <v>5.93</v>
      </c>
      <c r="G122">
        <v>50</v>
      </c>
      <c r="H122">
        <v>8.4</v>
      </c>
      <c r="I122">
        <v>91.51</v>
      </c>
      <c r="J122">
        <v>9.73</v>
      </c>
      <c r="K122">
        <v>50</v>
      </c>
      <c r="L122">
        <v>80.7</v>
      </c>
      <c r="M122">
        <v>5.0999999999999996</v>
      </c>
      <c r="Q122">
        <v>1.5</v>
      </c>
      <c r="U122">
        <v>7.92</v>
      </c>
      <c r="V122">
        <v>98.42</v>
      </c>
      <c r="W122">
        <v>33.299999999999997</v>
      </c>
      <c r="X122">
        <v>3.15</v>
      </c>
      <c r="Y122">
        <v>50</v>
      </c>
      <c r="Z122">
        <v>85.61</v>
      </c>
      <c r="AA122">
        <v>15.9</v>
      </c>
      <c r="AB122">
        <v>50</v>
      </c>
      <c r="AC122">
        <v>50</v>
      </c>
      <c r="AH122">
        <v>34.07</v>
      </c>
      <c r="AK122">
        <v>50</v>
      </c>
      <c r="AL122">
        <v>5.1790000000000003</v>
      </c>
      <c r="AM122">
        <v>2.754</v>
      </c>
      <c r="AN122">
        <v>348.5</v>
      </c>
    </row>
    <row r="123" spans="1:45" x14ac:dyDescent="0.3">
      <c r="A123" s="1" t="str">
        <f>"Chemistry 121"</f>
        <v>Chemistry 121</v>
      </c>
      <c r="B123" t="s">
        <v>146</v>
      </c>
      <c r="C123" s="1" t="s">
        <v>271</v>
      </c>
      <c r="D123">
        <v>1</v>
      </c>
      <c r="F123">
        <v>9.69</v>
      </c>
      <c r="G123">
        <v>50</v>
      </c>
      <c r="H123">
        <v>5.2</v>
      </c>
      <c r="I123">
        <v>94.49</v>
      </c>
      <c r="J123">
        <v>21.05</v>
      </c>
      <c r="K123">
        <v>50</v>
      </c>
      <c r="L123">
        <v>83.43</v>
      </c>
      <c r="M123">
        <v>2.4</v>
      </c>
      <c r="Q123">
        <v>3.85</v>
      </c>
      <c r="U123">
        <v>10.55</v>
      </c>
      <c r="V123">
        <v>101.3</v>
      </c>
      <c r="W123">
        <v>6.1</v>
      </c>
      <c r="X123">
        <v>10.029999999999999</v>
      </c>
      <c r="Y123">
        <v>24.7</v>
      </c>
      <c r="Z123">
        <v>112.3</v>
      </c>
      <c r="AA123">
        <v>2.2999999999999998</v>
      </c>
      <c r="AB123">
        <v>50</v>
      </c>
      <c r="AC123">
        <v>50</v>
      </c>
      <c r="AH123">
        <v>12.33</v>
      </c>
      <c r="AK123">
        <v>23.51</v>
      </c>
      <c r="AL123">
        <v>5.1509999999999998</v>
      </c>
      <c r="AM123">
        <v>2.5720000000000001</v>
      </c>
      <c r="AN123">
        <v>335.4</v>
      </c>
    </row>
    <row r="124" spans="1:45" x14ac:dyDescent="0.3">
      <c r="A124" s="1" t="str">
        <f>"Chemistry 122"</f>
        <v>Chemistry 122</v>
      </c>
      <c r="B124" t="s">
        <v>147</v>
      </c>
      <c r="C124" s="1" t="s">
        <v>272</v>
      </c>
      <c r="D124">
        <v>1</v>
      </c>
      <c r="F124">
        <v>9.8699999999999992</v>
      </c>
      <c r="G124">
        <v>33.229999999999997</v>
      </c>
      <c r="H124">
        <v>5.0999999999999996</v>
      </c>
      <c r="I124">
        <v>105.8</v>
      </c>
      <c r="J124">
        <v>13.45</v>
      </c>
      <c r="K124">
        <v>50</v>
      </c>
      <c r="L124">
        <v>96.79</v>
      </c>
      <c r="M124">
        <v>3.7</v>
      </c>
      <c r="Q124">
        <v>11.43</v>
      </c>
      <c r="U124">
        <v>41.54</v>
      </c>
      <c r="V124">
        <v>98.7</v>
      </c>
      <c r="W124">
        <v>4.4000000000000004</v>
      </c>
      <c r="X124">
        <v>18.45</v>
      </c>
      <c r="Y124">
        <v>50</v>
      </c>
      <c r="Z124">
        <v>71.62</v>
      </c>
      <c r="AA124">
        <v>2.7</v>
      </c>
      <c r="AB124">
        <v>50</v>
      </c>
      <c r="AC124">
        <v>50</v>
      </c>
      <c r="AH124">
        <v>35.880000000000003</v>
      </c>
      <c r="AK124">
        <v>50</v>
      </c>
      <c r="AL124">
        <v>4.4640000000000004</v>
      </c>
      <c r="AM124">
        <v>2.5099999999999998</v>
      </c>
      <c r="AN124">
        <v>351.4</v>
      </c>
    </row>
    <row r="125" spans="1:45" x14ac:dyDescent="0.3">
      <c r="A125" s="1" t="str">
        <f>"Chemistry 123"</f>
        <v>Chemistry 123</v>
      </c>
      <c r="B125" t="s">
        <v>148</v>
      </c>
      <c r="C125" s="1" t="s">
        <v>221</v>
      </c>
      <c r="D125">
        <v>1</v>
      </c>
      <c r="E125">
        <v>68</v>
      </c>
      <c r="F125">
        <v>1.88</v>
      </c>
      <c r="G125">
        <v>2.81</v>
      </c>
      <c r="H125">
        <v>26.6</v>
      </c>
      <c r="I125">
        <v>103.3</v>
      </c>
      <c r="J125">
        <v>2.62</v>
      </c>
      <c r="K125">
        <v>3.67</v>
      </c>
      <c r="L125">
        <v>95.95</v>
      </c>
      <c r="M125">
        <v>19.100000000000001</v>
      </c>
      <c r="N125">
        <v>8.11</v>
      </c>
      <c r="O125">
        <v>14.29</v>
      </c>
      <c r="P125">
        <v>0.79369999999999996</v>
      </c>
      <c r="R125">
        <v>2.0049999999999999</v>
      </c>
      <c r="S125">
        <v>3.7850000000000001</v>
      </c>
      <c r="T125">
        <v>3.3</v>
      </c>
      <c r="AB125">
        <v>50</v>
      </c>
      <c r="AE125">
        <v>6.484</v>
      </c>
      <c r="AI125">
        <v>8</v>
      </c>
      <c r="AL125">
        <v>3.3180000000000001</v>
      </c>
      <c r="AM125">
        <v>1.8819999999999999</v>
      </c>
      <c r="AN125">
        <v>292.39999999999998</v>
      </c>
      <c r="AR125">
        <v>1216</v>
      </c>
      <c r="AS125">
        <v>0.98170000000000002</v>
      </c>
    </row>
    <row r="126" spans="1:45" x14ac:dyDescent="0.3">
      <c r="A126" s="1" t="str">
        <f>"Chemistry 124"</f>
        <v>Chemistry 124</v>
      </c>
      <c r="B126" t="s">
        <v>149</v>
      </c>
      <c r="C126" s="1" t="s">
        <v>156</v>
      </c>
      <c r="D126">
        <v>2</v>
      </c>
      <c r="E126">
        <v>1</v>
      </c>
      <c r="F126">
        <v>4.67</v>
      </c>
      <c r="G126">
        <v>6.61</v>
      </c>
      <c r="I126">
        <v>106.6</v>
      </c>
      <c r="J126">
        <v>5.46</v>
      </c>
      <c r="K126">
        <v>9.9700000000000006</v>
      </c>
      <c r="L126">
        <v>102.3</v>
      </c>
      <c r="M126">
        <v>5.0999999999999996</v>
      </c>
      <c r="Q126">
        <v>5.2</v>
      </c>
      <c r="U126">
        <v>50</v>
      </c>
      <c r="V126">
        <v>97.61</v>
      </c>
      <c r="X126">
        <v>31.44</v>
      </c>
      <c r="Y126">
        <v>50</v>
      </c>
      <c r="Z126">
        <v>106.8</v>
      </c>
      <c r="AA126">
        <v>1.6</v>
      </c>
      <c r="AB126">
        <v>27.98</v>
      </c>
      <c r="AC126">
        <v>50</v>
      </c>
      <c r="AH126">
        <v>11.73</v>
      </c>
      <c r="AK126">
        <v>50</v>
      </c>
      <c r="AL126">
        <v>3.3180000000000001</v>
      </c>
      <c r="AM126">
        <v>1.966</v>
      </c>
      <c r="AN126">
        <v>292.39999999999998</v>
      </c>
    </row>
    <row r="127" spans="1:45" x14ac:dyDescent="0.3">
      <c r="A127" s="1" t="str">
        <f>"Chemistry 125"</f>
        <v>Chemistry 125</v>
      </c>
      <c r="B127" t="s">
        <v>275</v>
      </c>
      <c r="C127" s="1" t="s">
        <v>156</v>
      </c>
      <c r="D127">
        <v>1</v>
      </c>
      <c r="E127" t="s">
        <v>274</v>
      </c>
      <c r="F127">
        <v>2.99</v>
      </c>
      <c r="AB127">
        <v>23.5</v>
      </c>
    </row>
    <row r="128" spans="1:45" x14ac:dyDescent="0.3">
      <c r="A128" s="1" t="str">
        <f>"Chemistry 126"</f>
        <v>Chemistry 126</v>
      </c>
      <c r="B128" t="s">
        <v>150</v>
      </c>
      <c r="C128" s="1" t="s">
        <v>273</v>
      </c>
      <c r="D128">
        <v>1</v>
      </c>
      <c r="E128">
        <v>70</v>
      </c>
      <c r="F128">
        <v>0.82</v>
      </c>
      <c r="G128">
        <v>2.3199999999999998</v>
      </c>
      <c r="I128">
        <v>104.4</v>
      </c>
      <c r="J128">
        <v>1.99</v>
      </c>
      <c r="K128">
        <v>50</v>
      </c>
      <c r="L128">
        <v>90.26</v>
      </c>
      <c r="M128">
        <v>4.8</v>
      </c>
      <c r="Q128">
        <v>0.66</v>
      </c>
      <c r="U128">
        <v>40.11</v>
      </c>
      <c r="V128">
        <v>91.45</v>
      </c>
      <c r="X128">
        <v>50</v>
      </c>
      <c r="Y128">
        <v>50</v>
      </c>
      <c r="Z128">
        <v>34.47</v>
      </c>
      <c r="AA128">
        <v>0</v>
      </c>
      <c r="AB128">
        <v>9.59</v>
      </c>
      <c r="AC128">
        <v>5.83</v>
      </c>
      <c r="AH128">
        <v>0.48</v>
      </c>
      <c r="AK128">
        <v>50</v>
      </c>
      <c r="AL128">
        <v>3.4119999999999999</v>
      </c>
      <c r="AM128">
        <v>3.4119999999999999</v>
      </c>
      <c r="AN128">
        <v>300.39999999999998</v>
      </c>
    </row>
  </sheetData>
  <sortState xmlns:xlrd2="http://schemas.microsoft.com/office/spreadsheetml/2017/richdata2" ref="B2:AW128">
    <sortCondition ref="B2:B128"/>
  </sortState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FCA1FAB9A57E46ACC1CE4F245CDA06" ma:contentTypeVersion="9" ma:contentTypeDescription="Crée un document." ma:contentTypeScope="" ma:versionID="adb2dbfa5618fd574ff590b911c75e74">
  <xsd:schema xmlns:xsd="http://www.w3.org/2001/XMLSchema" xmlns:xs="http://www.w3.org/2001/XMLSchema" xmlns:p="http://schemas.microsoft.com/office/2006/metadata/properties" xmlns:ns3="cdd00b2d-3aad-47b2-8c1a-29138a84990d" targetNamespace="http://schemas.microsoft.com/office/2006/metadata/properties" ma:root="true" ma:fieldsID="4c4c25a440021497cd04cbb0fb70f5c8" ns3:_="">
    <xsd:import namespace="cdd00b2d-3aad-47b2-8c1a-29138a8499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00b2d-3aad-47b2-8c1a-29138a849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A649B-1A3A-406A-8D7D-DDBD208741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53E8C0-15A7-4D7E-A284-CFF8B7C3C7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EB33F3-D927-4C61-94D8-803D89C08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d00b2d-3aad-47b2-8c1a-29138a849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Perry</dc:creator>
  <cp:lastModifiedBy>Benjamin Perry</cp:lastModifiedBy>
  <dcterms:created xsi:type="dcterms:W3CDTF">2020-06-10T15:42:56Z</dcterms:created>
  <dcterms:modified xsi:type="dcterms:W3CDTF">2020-11-03T16:01:32Z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0x0101002EFCA1FAB9A57E46ACC1CE4F245CDA06</vt:lpwstr>
  </property>
</Properties>
</file>